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550" windowHeight="7425" firstSheet="1" activeTab="1"/>
  </bookViews>
  <sheets>
    <sheet name="Instructions" sheetId="1" r:id="rId1"/>
    <sheet name="INFO SHEET" sheetId="2" r:id="rId2"/>
    <sheet name="Return P1" sheetId="3" r:id="rId3"/>
    <sheet name="Return P2" sheetId="4" r:id="rId4"/>
    <sheet name="Return P3" sheetId="5" r:id="rId5"/>
    <sheet name="Return P4" sheetId="6" r:id="rId6"/>
    <sheet name="SUMMARY" sheetId="7" r:id="rId7"/>
    <sheet name="EXPENDITURE" sheetId="8" r:id="rId8"/>
    <sheet name="FINANCIAL RETURN" sheetId="9" r:id="rId9"/>
    <sheet name="VAT ADJUSTMENT" sheetId="10" state="hidden" r:id="rId10"/>
    <sheet name="Dropdown payment" sheetId="11" state="hidden" r:id="rId11"/>
    <sheet name="Workings Sheet" sheetId="12" state="hidden" r:id="rId12"/>
  </sheets>
  <definedNames>
    <definedName name="_xlfn.COUNTIFS" hidden="1">#NAME?</definedName>
    <definedName name="_xlnm.Print_Area" localSheetId="7">'EXPENDITURE'!$A$1:$L$71</definedName>
    <definedName name="_xlnm.Print_Area" localSheetId="8">'FINANCIAL RETURN'!$A$1:$M$49</definedName>
    <definedName name="_xlnm.Print_Area" localSheetId="1">'INFO SHEET'!$A$1:$L$88</definedName>
    <definedName name="_xlnm.Print_Area" localSheetId="0">'Instructions'!$A$1:$V$42</definedName>
    <definedName name="_xlnm.Print_Area" localSheetId="2">'Return P1'!$A$1:$T$29</definedName>
    <definedName name="_xlnm.Print_Area" localSheetId="3">'Return P2'!$A$1:$T$29</definedName>
    <definedName name="_xlnm.Print_Area" localSheetId="4">'Return P3'!$A$1:$T$29</definedName>
    <definedName name="_xlnm.Print_Area" localSheetId="5">'Return P4'!$A$1:$T$29</definedName>
    <definedName name="_xlnm.Print_Area" localSheetId="6">'SUMMARY'!$A$1:$I$31</definedName>
  </definedNames>
  <calcPr fullCalcOnLoad="1"/>
</workbook>
</file>

<file path=xl/sharedStrings.xml><?xml version="1.0" encoding="utf-8"?>
<sst xmlns="http://schemas.openxmlformats.org/spreadsheetml/2006/main" count="499" uniqueCount="204">
  <si>
    <t>INCOME ANALYSIS FOR</t>
  </si>
  <si>
    <t xml:space="preserve"> </t>
  </si>
  <si>
    <t>NAME</t>
  </si>
  <si>
    <t>CENTRE</t>
  </si>
  <si>
    <t>NIGHTS</t>
  </si>
  <si>
    <t>SITE</t>
  </si>
  <si>
    <t>RALLY</t>
  </si>
  <si>
    <t>ADMIN</t>
  </si>
  <si>
    <t>SOCIAL</t>
  </si>
  <si>
    <t>TOTAL</t>
  </si>
  <si>
    <t>VAT</t>
  </si>
  <si>
    <t>FEE</t>
  </si>
  <si>
    <t>A</t>
  </si>
  <si>
    <t>T</t>
  </si>
  <si>
    <t>C</t>
  </si>
  <si>
    <t>TOTALS</t>
  </si>
  <si>
    <t>RALLY SUMMARY SHEETS FOR</t>
  </si>
  <si>
    <t>SHEET</t>
  </si>
  <si>
    <t>NUMBER</t>
  </si>
  <si>
    <t>EXC VAT</t>
  </si>
  <si>
    <t>Do not write or change anything in the green or blue cells</t>
  </si>
  <si>
    <t xml:space="preserve">EXPENDITURE CALCULATION SHEET </t>
  </si>
  <si>
    <t>ITEMS ENTERED THIS SIDE MUST BE SUPPORTED</t>
  </si>
  <si>
    <t>ITEMS ENTERED THIS SIDE ARE  VAT EXEMPT, ZERO RATED VAT</t>
  </si>
  <si>
    <t xml:space="preserve">WITH A VAT RECEIPT </t>
  </si>
  <si>
    <t>OR WHERE VAT WAS NOT CHARGED BY THE ENTERTAINER OR HIRER</t>
  </si>
  <si>
    <t>RALLY EXPENDITURE - ITEMS WITH VAT</t>
  </si>
  <si>
    <t>RALLY EXPENDITURE - ZERO VAT</t>
  </si>
  <si>
    <t>DO NOT WRITE OR CHANGE</t>
  </si>
  <si>
    <t>Please obtain VAT receipts</t>
  </si>
  <si>
    <t xml:space="preserve">ANYTHING IN THE </t>
  </si>
  <si>
    <t xml:space="preserve">DETAILS </t>
  </si>
  <si>
    <t>NET</t>
  </si>
  <si>
    <t>GROSS</t>
  </si>
  <si>
    <t>DETAILS</t>
  </si>
  <si>
    <t>BLUE OR GREEN CELLS</t>
  </si>
  <si>
    <t>UNDER HEADING "DETAILS"</t>
  </si>
  <si>
    <t>INSERT YOUR RECEIPT NUMBER</t>
  </si>
  <si>
    <t>PLUS DETAILS FROM RECEIPT</t>
  </si>
  <si>
    <t>Eg. 1. Tesco's Food</t>
  </si>
  <si>
    <t>2. John Lewis Raffle - Wine Rack</t>
  </si>
  <si>
    <t xml:space="preserve">A VAT receipt must have the  </t>
  </si>
  <si>
    <t>supplier's VAT number on it</t>
  </si>
  <si>
    <t xml:space="preserve">(E)  </t>
  </si>
  <si>
    <t xml:space="preserve">(F)  </t>
  </si>
  <si>
    <t>SOCIAL EXPENDITURE - ITEMS WITH VAT</t>
  </si>
  <si>
    <t>SOCIAL EXPENDITURE - ZERO VAT</t>
  </si>
  <si>
    <t>RAFFLE EXPENDITURE - VAT EXEMPT</t>
  </si>
  <si>
    <t xml:space="preserve">(G)  </t>
  </si>
  <si>
    <t xml:space="preserve">(A)  </t>
  </si>
  <si>
    <t>FLAG  EXPENDITURE - ITEMS WITH VAT</t>
  </si>
  <si>
    <t>FLAG  EXPENDITURE - ZERO VAT</t>
  </si>
  <si>
    <t xml:space="preserve">(B)  </t>
  </si>
  <si>
    <t>HIRE OF HALL - ITEMS WITH VAT</t>
  </si>
  <si>
    <t>HIRE OF HALL - NO VAT</t>
  </si>
  <si>
    <t xml:space="preserve">(C)  </t>
  </si>
  <si>
    <t>ENTERTAINMENT  EXPENDITURE - NO VAT</t>
  </si>
  <si>
    <t xml:space="preserve">(D)  </t>
  </si>
  <si>
    <t>Do Not Write Or Change Anything In The Blue Or Green Cells</t>
  </si>
  <si>
    <t>CARAVAN CLUB - UPPER THAMES CENTRE - FINANCIAL RETURNS</t>
  </si>
  <si>
    <t>RALLY RETURNS FOR</t>
  </si>
  <si>
    <t>INCOME</t>
  </si>
  <si>
    <t>EXPENDITURE</t>
  </si>
  <si>
    <t>Column 1</t>
  </si>
  <si>
    <t>Column 2</t>
  </si>
  <si>
    <t>Column 3</t>
  </si>
  <si>
    <t>Column 4</t>
  </si>
  <si>
    <t>Column 5</t>
  </si>
  <si>
    <t>ITEM</t>
  </si>
  <si>
    <t>Column 6</t>
  </si>
  <si>
    <t>Column 7</t>
  </si>
  <si>
    <t>Column 8</t>
  </si>
  <si>
    <t>Column 9</t>
  </si>
  <si>
    <t>Column 10</t>
  </si>
  <si>
    <t>Total</t>
  </si>
  <si>
    <t>Amount</t>
  </si>
  <si>
    <t>Total excluding Vat at</t>
  </si>
  <si>
    <t>Including</t>
  </si>
  <si>
    <t>of</t>
  </si>
  <si>
    <t>Standard</t>
  </si>
  <si>
    <t>Zero</t>
  </si>
  <si>
    <t>including</t>
  </si>
  <si>
    <t>Charge in</t>
  </si>
  <si>
    <t>Rate</t>
  </si>
  <si>
    <t>Exempt</t>
  </si>
  <si>
    <t>Rated</t>
  </si>
  <si>
    <t>Invoice</t>
  </si>
  <si>
    <t>SITE FEES</t>
  </si>
  <si>
    <t>SOCIAL TICKETS</t>
  </si>
  <si>
    <r>
      <t>RAFFLE</t>
    </r>
    <r>
      <rPr>
        <sz val="6"/>
        <color indexed="10"/>
        <rFont val="Arial"/>
        <family val="2"/>
      </rPr>
      <t xml:space="preserve"> </t>
    </r>
    <r>
      <rPr>
        <b/>
        <sz val="6"/>
        <color indexed="10"/>
        <rFont val="Arial"/>
        <family val="2"/>
      </rPr>
      <t>(A)</t>
    </r>
  </si>
  <si>
    <r>
      <t>FLAG EXPENDITURE</t>
    </r>
    <r>
      <rPr>
        <b/>
        <sz val="6"/>
        <color indexed="10"/>
        <rFont val="Arial"/>
        <family val="2"/>
      </rPr>
      <t xml:space="preserve">  (B)</t>
    </r>
  </si>
  <si>
    <r>
      <t xml:space="preserve">HIRE OF HALL  </t>
    </r>
    <r>
      <rPr>
        <b/>
        <sz val="6"/>
        <color indexed="10"/>
        <rFont val="Arial"/>
        <family val="2"/>
      </rPr>
      <t>(C)</t>
    </r>
  </si>
  <si>
    <r>
      <t xml:space="preserve">ENTERTAINMENT  </t>
    </r>
    <r>
      <rPr>
        <b/>
        <sz val="6"/>
        <color indexed="10"/>
        <rFont val="Arial"/>
        <family val="2"/>
      </rPr>
      <t>(D)</t>
    </r>
  </si>
  <si>
    <r>
      <t xml:space="preserve">RALLY EXPENDITURE  </t>
    </r>
    <r>
      <rPr>
        <b/>
        <sz val="6"/>
        <color indexed="10"/>
        <rFont val="Arial"/>
        <family val="2"/>
      </rPr>
      <t>(E)</t>
    </r>
  </si>
  <si>
    <r>
      <t xml:space="preserve">RALLY EXPENDITURE </t>
    </r>
    <r>
      <rPr>
        <b/>
        <sz val="6"/>
        <color indexed="10"/>
        <rFont val="Arial"/>
        <family val="2"/>
      </rPr>
      <t>(F)</t>
    </r>
  </si>
  <si>
    <r>
      <t xml:space="preserve">SOCIAL EXPENDITURE </t>
    </r>
    <r>
      <rPr>
        <b/>
        <sz val="6"/>
        <color indexed="10"/>
        <rFont val="Arial"/>
        <family val="2"/>
      </rPr>
      <t>(G)</t>
    </r>
  </si>
  <si>
    <r>
      <t xml:space="preserve">DONATIONS  </t>
    </r>
    <r>
      <rPr>
        <b/>
        <sz val="6"/>
        <color indexed="10"/>
        <rFont val="Arial"/>
        <family val="2"/>
      </rPr>
      <t>(I)</t>
    </r>
  </si>
  <si>
    <r>
      <t xml:space="preserve">BONUS BALL </t>
    </r>
    <r>
      <rPr>
        <b/>
        <sz val="6"/>
        <color indexed="10"/>
        <rFont val="Arial"/>
        <family val="2"/>
      </rPr>
      <t>(J)</t>
    </r>
  </si>
  <si>
    <t>TOTAL INCOME OF RALLY (Including VAT)</t>
  </si>
  <si>
    <t>TOTAL EXPENDITURE OF RALLY (Including VAT)</t>
  </si>
  <si>
    <t xml:space="preserve">SURPLUS </t>
  </si>
  <si>
    <t>TOTAL NUMBER OF OUTFITS ATTENDING</t>
  </si>
  <si>
    <t>RETURNED TO TREASURER</t>
  </si>
  <si>
    <t>Signed</t>
  </si>
  <si>
    <t>NOTES FOR USE</t>
  </si>
  <si>
    <t>PRINT THIS PAGE  AND  READ BEFORE FILLING IN THE SHEETS</t>
  </si>
  <si>
    <t>NUMBER EACH RECEIPT BEFORE YOU START</t>
  </si>
  <si>
    <t>DO NOT WRITE OR CHANGE ANYTHING IN THE BLUE SHADED CELLS OR THE GREEN SHADED CELLS</t>
  </si>
  <si>
    <t xml:space="preserve">Where the site owner quotes a </t>
  </si>
  <si>
    <t>Site Fee including VAT enter it</t>
  </si>
  <si>
    <t>the Site Fee without VAT</t>
  </si>
  <si>
    <t>Move from one sheet to another by clicking on the tabs at the bottom.</t>
  </si>
  <si>
    <t>Enter Excl VAT result (Green)</t>
  </si>
  <si>
    <t>As you enter information in to one sheet the other sheets will automatically total up.</t>
  </si>
  <si>
    <t>Incl VAT</t>
  </si>
  <si>
    <t>Excl VAT</t>
  </si>
  <si>
    <t>The SUMMARY &amp; FINANCIAL RETURNS will automatically update as you proceed.</t>
  </si>
  <si>
    <t>Select EXPENDITURE sheet. Enter details from receipts under the appropriate headings. The FINANCIAL RETURNS will automatically update as you proceed.</t>
  </si>
  <si>
    <t>TOTAL of ABOVE</t>
  </si>
  <si>
    <t>Rally Officers Information Sheet</t>
  </si>
  <si>
    <t>Phone No</t>
  </si>
  <si>
    <t>Vehicle Reg No</t>
  </si>
  <si>
    <t>UPPER THAMES RALLY ACCOUNTS WORKBOOK FOR USE WITH MICROSOFT EXCEL, OR OPEN OFFICE</t>
  </si>
  <si>
    <t>þ</t>
  </si>
  <si>
    <t>Nights</t>
  </si>
  <si>
    <t>Adults</t>
  </si>
  <si>
    <t>Teens</t>
  </si>
  <si>
    <t>Child</t>
  </si>
  <si>
    <t>Social</t>
  </si>
  <si>
    <r>
      <t xml:space="preserve">On INFO SHEET - Enter name of Newspaper ordered in </t>
    </r>
    <r>
      <rPr>
        <b/>
        <sz val="10"/>
        <color indexed="10"/>
        <rFont val="Arial"/>
        <family val="2"/>
      </rPr>
      <t>Column K</t>
    </r>
    <r>
      <rPr>
        <b/>
        <sz val="10"/>
        <rFont val="Arial"/>
        <family val="2"/>
      </rPr>
      <t xml:space="preserve"> (None ordered leave empty)</t>
    </r>
  </si>
  <si>
    <r>
      <t xml:space="preserve">On INFO SHEET - Enter cost of Newspaper ordered in </t>
    </r>
    <r>
      <rPr>
        <b/>
        <sz val="10"/>
        <color indexed="10"/>
        <rFont val="Arial"/>
        <family val="2"/>
      </rPr>
      <t>Column L</t>
    </r>
    <r>
      <rPr>
        <b/>
        <sz val="10"/>
        <rFont val="Arial"/>
        <family val="2"/>
      </rPr>
      <t xml:space="preserve"> (None ordered leave empty)</t>
    </r>
  </si>
  <si>
    <r>
      <t xml:space="preserve">On INFO SHEET - Enter number of persons attending social as follows. Adults in </t>
    </r>
    <r>
      <rPr>
        <b/>
        <sz val="10"/>
        <color indexed="10"/>
        <rFont val="Arial"/>
        <family val="2"/>
      </rPr>
      <t>Column D</t>
    </r>
    <r>
      <rPr>
        <b/>
        <sz val="10"/>
        <rFont val="Arial"/>
        <family val="2"/>
      </rPr>
      <t xml:space="preserve"> - Teenages in </t>
    </r>
    <r>
      <rPr>
        <b/>
        <sz val="10"/>
        <color indexed="10"/>
        <rFont val="Arial"/>
        <family val="2"/>
      </rPr>
      <t>Column E</t>
    </r>
    <r>
      <rPr>
        <b/>
        <sz val="10"/>
        <rFont val="Arial"/>
        <family val="2"/>
      </rPr>
      <t xml:space="preserve"> - Children in </t>
    </r>
    <r>
      <rPr>
        <b/>
        <sz val="10"/>
        <color indexed="10"/>
        <rFont val="Arial"/>
        <family val="2"/>
      </rPr>
      <t>Column F</t>
    </r>
  </si>
  <si>
    <r>
      <t xml:space="preserve">Select FINANCIAL RETURN and enter Raffle Takings in cell </t>
    </r>
    <r>
      <rPr>
        <b/>
        <sz val="10"/>
        <color indexed="10"/>
        <rFont val="Arial"/>
        <family val="2"/>
      </rPr>
      <t xml:space="preserve">E15 </t>
    </r>
    <r>
      <rPr>
        <b/>
        <sz val="10"/>
        <rFont val="Arial"/>
        <family val="2"/>
      </rPr>
      <t>and Donations in cell</t>
    </r>
    <r>
      <rPr>
        <b/>
        <sz val="10"/>
        <color indexed="10"/>
        <rFont val="Arial"/>
        <family val="2"/>
      </rPr>
      <t xml:space="preserve"> B32 </t>
    </r>
    <r>
      <rPr>
        <b/>
        <sz val="10"/>
        <rFont val="Arial"/>
        <family val="2"/>
      </rPr>
      <t>and Bonus Ball or other such income in cell</t>
    </r>
    <r>
      <rPr>
        <b/>
        <sz val="10"/>
        <color indexed="10"/>
        <rFont val="Arial"/>
        <family val="2"/>
      </rPr>
      <t xml:space="preserve"> B33</t>
    </r>
  </si>
  <si>
    <t>Site</t>
  </si>
  <si>
    <t>Adult</t>
  </si>
  <si>
    <t>Teen</t>
  </si>
  <si>
    <t>Enter fees and exclude VAT</t>
  </si>
  <si>
    <r>
      <t xml:space="preserve">On INFO SHEET - Enter Adult Social Fee in </t>
    </r>
    <r>
      <rPr>
        <b/>
        <sz val="11"/>
        <color indexed="10"/>
        <rFont val="Calibri"/>
        <family val="2"/>
      </rPr>
      <t>Cell D4</t>
    </r>
    <r>
      <rPr>
        <b/>
        <sz val="11"/>
        <color indexed="8"/>
        <rFont val="Calibri"/>
        <family val="2"/>
      </rPr>
      <t xml:space="preserve">, Teenage Social Fee in </t>
    </r>
    <r>
      <rPr>
        <b/>
        <sz val="11"/>
        <color indexed="10"/>
        <rFont val="Calibri"/>
        <family val="2"/>
      </rPr>
      <t>Cell E4</t>
    </r>
    <r>
      <rPr>
        <b/>
        <sz val="11"/>
        <color indexed="8"/>
        <rFont val="Calibri"/>
        <family val="2"/>
      </rPr>
      <t>, and Child Social Fee in</t>
    </r>
    <r>
      <rPr>
        <b/>
        <sz val="11"/>
        <color indexed="10"/>
        <rFont val="Calibri"/>
        <family val="2"/>
      </rPr>
      <t xml:space="preserve"> Cell F4</t>
    </r>
  </si>
  <si>
    <r>
      <t>On INFO SHEET  - Yellow Cells - Enter Rally Name in</t>
    </r>
    <r>
      <rPr>
        <b/>
        <sz val="10"/>
        <color indexed="10"/>
        <rFont val="Arial"/>
        <family val="2"/>
      </rPr>
      <t xml:space="preserve"> Cell B1,</t>
    </r>
    <r>
      <rPr>
        <b/>
        <sz val="10"/>
        <rFont val="Arial"/>
        <family val="2"/>
      </rPr>
      <t xml:space="preserve"> Site Fee per Night in </t>
    </r>
    <r>
      <rPr>
        <b/>
        <sz val="10"/>
        <color indexed="10"/>
        <rFont val="Arial"/>
        <family val="2"/>
      </rPr>
      <t>Cell C2</t>
    </r>
    <r>
      <rPr>
        <b/>
        <sz val="10"/>
        <rFont val="Arial"/>
        <family val="2"/>
      </rPr>
      <t>, Rally Fee in</t>
    </r>
    <r>
      <rPr>
        <b/>
        <sz val="10"/>
        <color indexed="10"/>
        <rFont val="Arial"/>
        <family val="2"/>
      </rPr>
      <t xml:space="preserve"> Cell D2</t>
    </r>
    <r>
      <rPr>
        <b/>
        <sz val="10"/>
        <rFont val="Arial"/>
        <family val="2"/>
      </rPr>
      <t xml:space="preserve"> and Admin Fee in</t>
    </r>
    <r>
      <rPr>
        <b/>
        <sz val="10"/>
        <color indexed="10"/>
        <rFont val="Arial"/>
        <family val="2"/>
      </rPr>
      <t xml:space="preserve"> Cell E2</t>
    </r>
  </si>
  <si>
    <t>Save this blank workbook as the Rally Name (e.g. Party Rally)</t>
  </si>
  <si>
    <r>
      <t xml:space="preserve">On INFO SHEET, Enter Ralliers Vehicle Reg No in </t>
    </r>
    <r>
      <rPr>
        <b/>
        <sz val="10"/>
        <color indexed="10"/>
        <rFont val="Arial"/>
        <family val="2"/>
      </rPr>
      <t>Column G</t>
    </r>
    <r>
      <rPr>
        <b/>
        <sz val="10"/>
        <rFont val="Arial"/>
        <family val="2"/>
      </rPr>
      <t xml:space="preserve">, Their Home Centre in </t>
    </r>
    <r>
      <rPr>
        <b/>
        <sz val="10"/>
        <color indexed="10"/>
        <rFont val="Arial"/>
        <family val="2"/>
      </rPr>
      <t>Column H</t>
    </r>
    <r>
      <rPr>
        <b/>
        <sz val="10"/>
        <rFont val="Arial"/>
        <family val="2"/>
      </rPr>
      <t xml:space="preserve">, Their approx arrival time (eg 4pm) in </t>
    </r>
    <r>
      <rPr>
        <b/>
        <sz val="10"/>
        <color indexed="10"/>
        <rFont val="Arial"/>
        <family val="2"/>
      </rPr>
      <t xml:space="preserve">Column I , </t>
    </r>
    <r>
      <rPr>
        <b/>
        <sz val="10"/>
        <rFont val="Arial"/>
        <family val="2"/>
      </rPr>
      <t xml:space="preserve">their contact Tel No (as a 2 part No e.g. 01865 000000) in </t>
    </r>
    <r>
      <rPr>
        <b/>
        <sz val="10"/>
        <color indexed="10"/>
        <rFont val="Arial"/>
        <family val="2"/>
      </rPr>
      <t>Column J</t>
    </r>
  </si>
  <si>
    <t>Arrival Time</t>
  </si>
  <si>
    <r>
      <t xml:space="preserve">Enter amount paid to landowner as follows. If VAT is paid enter the amount in cell </t>
    </r>
    <r>
      <rPr>
        <b/>
        <sz val="10"/>
        <color indexed="10"/>
        <rFont val="Arial"/>
        <family val="2"/>
      </rPr>
      <t>I12</t>
    </r>
    <r>
      <rPr>
        <b/>
        <sz val="10"/>
        <rFont val="Arial"/>
        <family val="2"/>
      </rPr>
      <t>, and fee in cell</t>
    </r>
    <r>
      <rPr>
        <b/>
        <sz val="10"/>
        <color indexed="10"/>
        <rFont val="Arial"/>
        <family val="2"/>
      </rPr>
      <t xml:space="preserve"> J12</t>
    </r>
    <r>
      <rPr>
        <b/>
        <sz val="10"/>
        <rFont val="Arial"/>
        <family val="2"/>
      </rPr>
      <t>. If not charged VAT enter the sum paid into cell L</t>
    </r>
    <r>
      <rPr>
        <b/>
        <sz val="10"/>
        <color indexed="10"/>
        <rFont val="Arial"/>
        <family val="2"/>
      </rPr>
      <t>12</t>
    </r>
  </si>
  <si>
    <r>
      <t xml:space="preserve">If you have not paid the land owner leave cells </t>
    </r>
    <r>
      <rPr>
        <b/>
        <sz val="10"/>
        <color indexed="10"/>
        <rFont val="Arial"/>
        <family val="2"/>
      </rPr>
      <t>I12, J12 &amp; L12</t>
    </r>
    <r>
      <rPr>
        <b/>
        <sz val="10"/>
        <rFont val="Arial"/>
        <family val="2"/>
      </rPr>
      <t xml:space="preserve"> blank</t>
    </r>
  </si>
  <si>
    <r>
      <t xml:space="preserve">On INFO SHEET - Enter Ralliers Name in Column B,  No of Nights in </t>
    </r>
    <r>
      <rPr>
        <b/>
        <sz val="10"/>
        <color indexed="10"/>
        <rFont val="Arial"/>
        <family val="2"/>
      </rPr>
      <t>Column C     NB If on rally No of nights attended is different or the rallier does not show up, change to No of nights actually attended or 0 (Zero)</t>
    </r>
  </si>
  <si>
    <t>MISCELLANEOUS  EXPENDITURE - ITEMS WITH VAT</t>
  </si>
  <si>
    <t>MISC  EXPENDITURE - NO VAT</t>
  </si>
  <si>
    <t>Total Site Fee incl VAT</t>
  </si>
  <si>
    <t>Total Site Fee Excl VAT</t>
  </si>
  <si>
    <t xml:space="preserve">(H)  </t>
  </si>
  <si>
    <r>
      <t xml:space="preserve">MISC EXPENDITURE  </t>
    </r>
    <r>
      <rPr>
        <b/>
        <sz val="6"/>
        <color indexed="10"/>
        <rFont val="Arial"/>
        <family val="2"/>
      </rPr>
      <t>(H)</t>
    </r>
  </si>
  <si>
    <t>Rally Admin</t>
  </si>
  <si>
    <t>ADMIN &amp; RALLY FEES</t>
  </si>
  <si>
    <t>Rally Officer</t>
  </si>
  <si>
    <t>RALLY NAME</t>
  </si>
  <si>
    <t>in cell Q18 (Yellow) to calculate</t>
  </si>
  <si>
    <t>into cell C2 on SHEET 1</t>
  </si>
  <si>
    <t>RALLY &amp; ADMIN TOTAL</t>
  </si>
  <si>
    <t>Rally and Admin VAT at:</t>
  </si>
  <si>
    <t>Our charge adjustment to Ralliers</t>
  </si>
  <si>
    <t>Site Fee and Social VAT at:</t>
  </si>
  <si>
    <t>Adjust the figures in these cells to adjust VAT element across whole spreadsheet</t>
  </si>
  <si>
    <t>Ref.</t>
  </si>
  <si>
    <t>Sheet 1</t>
  </si>
  <si>
    <t>Sheet 2</t>
  </si>
  <si>
    <t>Sheet 3</t>
  </si>
  <si>
    <t>Sheet 4</t>
  </si>
  <si>
    <t>SITE AND SOCIAL TOTALS</t>
  </si>
  <si>
    <t>NETT</t>
  </si>
  <si>
    <t>TOTAL inc. all VAT</t>
  </si>
  <si>
    <t>Vat chk</t>
  </si>
  <si>
    <t>totals check</t>
  </si>
  <si>
    <t>Nett totals check</t>
  </si>
  <si>
    <t>Audit Check Cells with Financial Return Should be zero</t>
  </si>
  <si>
    <t>PLEASE DO NOT EDIT THIS PAGE</t>
  </si>
  <si>
    <t>How have they Paid</t>
  </si>
  <si>
    <t>Card</t>
  </si>
  <si>
    <t>Cash</t>
  </si>
  <si>
    <t>Cheque</t>
  </si>
  <si>
    <t>Bank transfer</t>
  </si>
  <si>
    <t>Paid</t>
  </si>
  <si>
    <t>TOTAL Paid</t>
  </si>
  <si>
    <t>FEES</t>
  </si>
  <si>
    <t>Note: Change the fee in this box to adjust the spreadsheet</t>
  </si>
  <si>
    <t>Future use</t>
  </si>
  <si>
    <t>CHARGES</t>
  </si>
  <si>
    <t>Bank Transfer</t>
  </si>
  <si>
    <t>Charges</t>
  </si>
  <si>
    <t>Totals</t>
  </si>
  <si>
    <t>Means of Payment</t>
  </si>
  <si>
    <t xml:space="preserve"> Note: This box just shows figures and is not necessarily applied to transaction</t>
  </si>
  <si>
    <t>TOTAL Fees Incured</t>
  </si>
  <si>
    <t>Total Fees (this page)</t>
  </si>
  <si>
    <t xml:space="preserve"> √   (tick box when arrived)</t>
  </si>
  <si>
    <t>Check</t>
  </si>
  <si>
    <t>TOTAL Charges</t>
  </si>
  <si>
    <t>Workings sheet</t>
  </si>
  <si>
    <t>Total number of units</t>
  </si>
  <si>
    <t>Current VAT on Goods</t>
  </si>
  <si>
    <t>Charges on PURCHASES</t>
  </si>
  <si>
    <t>Rev 03</t>
  </si>
  <si>
    <t>Worksheet Revisoin Number:</t>
  </si>
  <si>
    <t xml:space="preserve">There are Eight sheets (excluding instructions) in these returns, with sufficient space for sixty vans. </t>
  </si>
  <si>
    <t>xxxx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</si>
</sst>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0"/>
    <numFmt numFmtId="165" formatCode="0.0%"/>
    <numFmt numFmtId="166" formatCode="0.000"/>
    <numFmt numFmtId="167" formatCode="#,##0_ ;\-#,##0\ "/>
  </numFmts>
  <fonts count="7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sz val="8"/>
      <name val="Arial"/>
      <family val="2"/>
    </font>
    <font>
      <sz val="6"/>
      <color indexed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6"/>
      <name val="Arial"/>
      <family val="2"/>
    </font>
    <font>
      <sz val="6"/>
      <color indexed="10"/>
      <name val="Arial"/>
      <family val="2"/>
    </font>
    <font>
      <b/>
      <sz val="6"/>
      <color indexed="10"/>
      <name val="Arial"/>
      <family val="2"/>
    </font>
    <font>
      <sz val="6"/>
      <color indexed="63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8"/>
      <color indexed="8"/>
      <name val="Arial"/>
      <family val="2"/>
    </font>
    <font>
      <u val="single"/>
      <sz val="10"/>
      <name val="Arial"/>
      <family val="2"/>
    </font>
    <font>
      <b/>
      <u val="single"/>
      <sz val="8"/>
      <name val="Arial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6"/>
      <color indexed="8"/>
      <name val="Wingdings"/>
      <family val="0"/>
    </font>
    <font>
      <sz val="11"/>
      <color indexed="31"/>
      <name val="Calibri"/>
      <family val="2"/>
    </font>
    <font>
      <b/>
      <sz val="8"/>
      <color indexed="8"/>
      <name val="Calibri"/>
      <family val="2"/>
    </font>
    <font>
      <sz val="10"/>
      <color indexed="8"/>
      <name val="Arial"/>
      <family val="2"/>
    </font>
    <font>
      <sz val="8"/>
      <name val="Segoe UI"/>
      <family val="2"/>
    </font>
    <font>
      <b/>
      <sz val="8"/>
      <color indexed="10"/>
      <name val="Arial"/>
      <family val="2"/>
    </font>
    <font>
      <b/>
      <sz val="7"/>
      <color indexed="8"/>
      <name val="Arial"/>
      <family val="2"/>
    </font>
    <font>
      <sz val="8"/>
      <color indexed="10"/>
      <name val="Arial"/>
      <family val="2"/>
    </font>
    <font>
      <b/>
      <sz val="2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1"/>
      <color theme="3" tint="0.7999799847602844"/>
      <name val="Calibri"/>
      <family val="2"/>
    </font>
    <font>
      <sz val="6"/>
      <color theme="1"/>
      <name val="Arial"/>
      <family val="2"/>
    </font>
    <font>
      <sz val="10"/>
      <color theme="1"/>
      <name val="Arial"/>
      <family val="2"/>
    </font>
    <font>
      <b/>
      <sz val="20"/>
      <color theme="1"/>
      <name val="Arial"/>
      <family val="2"/>
    </font>
    <font>
      <b/>
      <sz val="8"/>
      <color theme="1"/>
      <name val="Calibri"/>
      <family val="2"/>
    </font>
    <font>
      <b/>
      <sz val="16"/>
      <color theme="1"/>
      <name val="Wingdings"/>
      <family val="0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</fills>
  <borders count="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medium"/>
      <right/>
      <top/>
      <bottom/>
    </border>
    <border>
      <left style="thin"/>
      <right style="medium"/>
      <top/>
      <bottom/>
    </border>
    <border>
      <left style="medium"/>
      <right/>
      <top/>
      <bottom style="double"/>
    </border>
    <border>
      <left style="thin"/>
      <right style="medium"/>
      <top/>
      <bottom style="double"/>
    </border>
    <border>
      <left style="thin"/>
      <right style="medium"/>
      <top style="thin"/>
      <bottom/>
    </border>
    <border>
      <left style="medium"/>
      <right/>
      <top style="medium"/>
      <bottom style="thin"/>
    </border>
    <border>
      <left style="thin"/>
      <right style="thin"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/>
    </border>
    <border>
      <left/>
      <right style="medium"/>
      <top style="medium"/>
      <bottom style="thin"/>
    </border>
    <border>
      <left style="medium"/>
      <right/>
      <top style="thin"/>
      <bottom/>
    </border>
    <border>
      <left style="thin"/>
      <right/>
      <top/>
      <bottom/>
    </border>
    <border>
      <left/>
      <right style="medium"/>
      <top/>
      <bottom/>
    </border>
    <border>
      <left style="medium"/>
      <right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/>
    </border>
    <border>
      <left/>
      <right style="thin"/>
      <top/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double"/>
      <bottom/>
    </border>
    <border>
      <left style="thin"/>
      <right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/>
      <top style="double"/>
      <bottom style="medium"/>
    </border>
    <border>
      <left/>
      <right style="thin"/>
      <top style="double"/>
      <bottom style="medium"/>
    </border>
    <border>
      <left style="thin"/>
      <right style="medium"/>
      <top style="double"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 style="medium"/>
      <bottom/>
    </border>
    <border>
      <left/>
      <right/>
      <top style="thin"/>
      <bottom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/>
      <right style="medium"/>
      <top style="double"/>
      <bottom style="medium"/>
    </border>
    <border>
      <left style="thin"/>
      <right/>
      <top style="medium"/>
      <bottom style="thin"/>
    </border>
    <border>
      <left style="medium"/>
      <right style="medium"/>
      <top style="medium"/>
      <bottom style="thin"/>
    </border>
    <border>
      <left style="thin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/>
      <top/>
      <bottom style="double"/>
    </border>
    <border>
      <left/>
      <right style="thin"/>
      <top/>
      <bottom style="double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0" applyNumberFormat="0" applyBorder="0" applyAlignment="0" applyProtection="0"/>
    <xf numFmtId="0" fontId="56" fillId="27" borderId="1" applyNumberFormat="0" applyAlignment="0" applyProtection="0"/>
    <xf numFmtId="0" fontId="5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30" borderId="1" applyNumberFormat="0" applyAlignment="0" applyProtection="0"/>
    <xf numFmtId="0" fontId="65" fillId="0" borderId="6" applyNumberFormat="0" applyFill="0" applyAlignment="0" applyProtection="0"/>
    <xf numFmtId="0" fontId="66" fillId="31" borderId="0" applyNumberFormat="0" applyBorder="0" applyAlignment="0" applyProtection="0"/>
    <xf numFmtId="0" fontId="7" fillId="0" borderId="0">
      <alignment/>
      <protection/>
    </xf>
    <xf numFmtId="0" fontId="0" fillId="32" borderId="7" applyNumberFormat="0" applyFont="0" applyAlignment="0" applyProtection="0"/>
    <xf numFmtId="0" fontId="67" fillId="27" borderId="8" applyNumberFormat="0" applyAlignment="0" applyProtection="0"/>
    <xf numFmtId="9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</cellStyleXfs>
  <cellXfs count="417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4" fillId="33" borderId="10" xfId="0" applyFont="1" applyFill="1" applyBorder="1" applyAlignment="1" applyProtection="1">
      <alignment horizontal="center"/>
      <protection/>
    </xf>
    <xf numFmtId="0" fontId="4" fillId="33" borderId="11" xfId="0" applyFont="1" applyFill="1" applyBorder="1" applyAlignment="1" applyProtection="1">
      <alignment horizontal="center"/>
      <protection/>
    </xf>
    <xf numFmtId="0" fontId="4" fillId="33" borderId="12" xfId="0" applyFont="1" applyFill="1" applyBorder="1" applyAlignment="1" applyProtection="1">
      <alignment horizontal="center"/>
      <protection/>
    </xf>
    <xf numFmtId="0" fontId="0" fillId="33" borderId="13" xfId="0" applyFill="1" applyBorder="1" applyAlignment="1" applyProtection="1">
      <alignment/>
      <protection/>
    </xf>
    <xf numFmtId="0" fontId="0" fillId="33" borderId="14" xfId="0" applyFill="1" applyBorder="1" applyAlignment="1" applyProtection="1">
      <alignment/>
      <protection/>
    </xf>
    <xf numFmtId="0" fontId="4" fillId="33" borderId="15" xfId="0" applyFont="1" applyFill="1" applyBorder="1" applyAlignment="1" applyProtection="1">
      <alignment horizontal="center"/>
      <protection/>
    </xf>
    <xf numFmtId="0" fontId="4" fillId="33" borderId="14" xfId="0" applyFont="1" applyFill="1" applyBorder="1" applyAlignment="1" applyProtection="1">
      <alignment horizontal="center"/>
      <protection/>
    </xf>
    <xf numFmtId="0" fontId="4" fillId="33" borderId="13" xfId="0" applyFont="1" applyFill="1" applyBorder="1" applyAlignment="1" applyProtection="1">
      <alignment horizontal="center"/>
      <protection/>
    </xf>
    <xf numFmtId="0" fontId="5" fillId="33" borderId="16" xfId="0" applyFont="1" applyFill="1" applyBorder="1" applyAlignment="1" applyProtection="1">
      <alignment/>
      <protection/>
    </xf>
    <xf numFmtId="44" fontId="4" fillId="34" borderId="16" xfId="44" applyFont="1" applyFill="1" applyBorder="1" applyAlignment="1" applyProtection="1">
      <alignment/>
      <protection/>
    </xf>
    <xf numFmtId="44" fontId="4" fillId="34" borderId="17" xfId="44" applyFont="1" applyFill="1" applyBorder="1" applyAlignment="1" applyProtection="1">
      <alignment/>
      <protection/>
    </xf>
    <xf numFmtId="0" fontId="6" fillId="34" borderId="12" xfId="0" applyFont="1" applyFill="1" applyBorder="1" applyAlignment="1" applyProtection="1">
      <alignment horizontal="right"/>
      <protection/>
    </xf>
    <xf numFmtId="44" fontId="6" fillId="34" borderId="12" xfId="0" applyNumberFormat="1" applyFont="1" applyFill="1" applyBorder="1" applyAlignment="1" applyProtection="1">
      <alignment/>
      <protection/>
    </xf>
    <xf numFmtId="44" fontId="6" fillId="34" borderId="12" xfId="44" applyFont="1" applyFill="1" applyBorder="1" applyAlignment="1" applyProtection="1">
      <alignment/>
      <protection/>
    </xf>
    <xf numFmtId="0" fontId="6" fillId="34" borderId="12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horizontal="center"/>
      <protection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0" fillId="0" borderId="18" xfId="0" applyBorder="1" applyAlignment="1" applyProtection="1">
      <alignment/>
      <protection locked="0"/>
    </xf>
    <xf numFmtId="44" fontId="0" fillId="0" borderId="19" xfId="44" applyFont="1" applyBorder="1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  <xf numFmtId="44" fontId="0" fillId="0" borderId="21" xfId="44" applyFont="1" applyBorder="1" applyAlignment="1" applyProtection="1">
      <alignment/>
      <protection locked="0"/>
    </xf>
    <xf numFmtId="44" fontId="0" fillId="0" borderId="22" xfId="44" applyFont="1" applyBorder="1" applyAlignment="1" applyProtection="1">
      <alignment/>
      <protection locked="0"/>
    </xf>
    <xf numFmtId="0" fontId="15" fillId="33" borderId="23" xfId="0" applyFont="1" applyFill="1" applyBorder="1" applyAlignment="1" applyProtection="1">
      <alignment horizontal="center"/>
      <protection/>
    </xf>
    <xf numFmtId="0" fontId="15" fillId="33" borderId="24" xfId="0" applyFont="1" applyFill="1" applyBorder="1" applyAlignment="1" applyProtection="1">
      <alignment horizontal="center"/>
      <protection/>
    </xf>
    <xf numFmtId="0" fontId="15" fillId="33" borderId="25" xfId="0" applyFont="1" applyFill="1" applyBorder="1" applyAlignment="1" applyProtection="1">
      <alignment horizontal="center"/>
      <protection/>
    </xf>
    <xf numFmtId="0" fontId="15" fillId="33" borderId="26" xfId="0" applyFont="1" applyFill="1" applyBorder="1" applyAlignment="1" applyProtection="1">
      <alignment horizontal="center"/>
      <protection/>
    </xf>
    <xf numFmtId="0" fontId="2" fillId="34" borderId="27" xfId="0" applyFont="1" applyFill="1" applyBorder="1" applyAlignment="1" applyProtection="1">
      <alignment horizontal="center"/>
      <protection/>
    </xf>
    <xf numFmtId="0" fontId="15" fillId="33" borderId="28" xfId="0" applyFont="1" applyFill="1" applyBorder="1" applyAlignment="1" applyProtection="1">
      <alignment horizontal="center"/>
      <protection/>
    </xf>
    <xf numFmtId="0" fontId="15" fillId="33" borderId="29" xfId="0" applyFont="1" applyFill="1" applyBorder="1" applyAlignment="1" applyProtection="1">
      <alignment horizontal="center"/>
      <protection/>
    </xf>
    <xf numFmtId="0" fontId="15" fillId="33" borderId="30" xfId="0" applyFont="1" applyFill="1" applyBorder="1" applyAlignment="1" applyProtection="1">
      <alignment horizontal="center"/>
      <protection/>
    </xf>
    <xf numFmtId="0" fontId="2" fillId="34" borderId="0" xfId="0" applyFont="1" applyFill="1" applyBorder="1" applyAlignment="1" applyProtection="1">
      <alignment/>
      <protection/>
    </xf>
    <xf numFmtId="0" fontId="15" fillId="33" borderId="16" xfId="0" applyFont="1" applyFill="1" applyBorder="1" applyAlignment="1" applyProtection="1">
      <alignment horizontal="center"/>
      <protection/>
    </xf>
    <xf numFmtId="0" fontId="15" fillId="33" borderId="0" xfId="0" applyFont="1" applyFill="1" applyBorder="1" applyAlignment="1" applyProtection="1">
      <alignment horizontal="center"/>
      <protection/>
    </xf>
    <xf numFmtId="0" fontId="15" fillId="33" borderId="18" xfId="0" applyFont="1" applyFill="1" applyBorder="1" applyAlignment="1" applyProtection="1">
      <alignment horizontal="center"/>
      <protection/>
    </xf>
    <xf numFmtId="0" fontId="0" fillId="33" borderId="16" xfId="0" applyFill="1" applyBorder="1" applyAlignment="1" applyProtection="1">
      <alignment/>
      <protection/>
    </xf>
    <xf numFmtId="0" fontId="15" fillId="33" borderId="31" xfId="0" applyFont="1" applyFill="1" applyBorder="1" applyAlignment="1" applyProtection="1">
      <alignment horizontal="center"/>
      <protection/>
    </xf>
    <xf numFmtId="0" fontId="15" fillId="33" borderId="32" xfId="0" applyFont="1" applyFill="1" applyBorder="1" applyAlignment="1" applyProtection="1">
      <alignment horizontal="center"/>
      <protection/>
    </xf>
    <xf numFmtId="0" fontId="15" fillId="33" borderId="14" xfId="0" applyFont="1" applyFill="1" applyBorder="1" applyAlignment="1" applyProtection="1">
      <alignment horizontal="center"/>
      <protection/>
    </xf>
    <xf numFmtId="0" fontId="15" fillId="33" borderId="15" xfId="0" applyFont="1" applyFill="1" applyBorder="1" applyAlignment="1" applyProtection="1">
      <alignment horizontal="center"/>
      <protection/>
    </xf>
    <xf numFmtId="0" fontId="2" fillId="34" borderId="15" xfId="0" applyFont="1" applyFill="1" applyBorder="1" applyAlignment="1" applyProtection="1">
      <alignment/>
      <protection/>
    </xf>
    <xf numFmtId="0" fontId="15" fillId="33" borderId="13" xfId="0" applyFont="1" applyFill="1" applyBorder="1" applyAlignment="1" applyProtection="1">
      <alignment horizontal="center"/>
      <protection/>
    </xf>
    <xf numFmtId="0" fontId="15" fillId="33" borderId="33" xfId="0" applyFont="1" applyFill="1" applyBorder="1" applyAlignment="1" applyProtection="1">
      <alignment horizontal="center"/>
      <protection/>
    </xf>
    <xf numFmtId="44" fontId="4" fillId="34" borderId="34" xfId="44" applyFont="1" applyFill="1" applyBorder="1" applyAlignment="1" applyProtection="1">
      <alignment/>
      <protection/>
    </xf>
    <xf numFmtId="44" fontId="4" fillId="34" borderId="12" xfId="44" applyFont="1" applyFill="1" applyBorder="1" applyAlignment="1" applyProtection="1">
      <alignment/>
      <protection/>
    </xf>
    <xf numFmtId="44" fontId="4" fillId="33" borderId="0" xfId="44" applyFont="1" applyFill="1" applyBorder="1" applyAlignment="1" applyProtection="1">
      <alignment/>
      <protection/>
    </xf>
    <xf numFmtId="44" fontId="4" fillId="33" borderId="16" xfId="44" applyFont="1" applyFill="1" applyBorder="1" applyAlignment="1" applyProtection="1">
      <alignment/>
      <protection/>
    </xf>
    <xf numFmtId="0" fontId="4" fillId="34" borderId="12" xfId="0" applyFont="1" applyFill="1" applyBorder="1" applyAlignment="1" applyProtection="1">
      <alignment horizontal="center"/>
      <protection/>
    </xf>
    <xf numFmtId="44" fontId="4" fillId="34" borderId="12" xfId="44" applyNumberFormat="1" applyFont="1" applyFill="1" applyBorder="1" applyAlignment="1" applyProtection="1">
      <alignment/>
      <protection/>
    </xf>
    <xf numFmtId="44" fontId="4" fillId="35" borderId="12" xfId="44" applyFont="1" applyFill="1" applyBorder="1" applyAlignment="1" applyProtection="1">
      <alignment/>
      <protection locked="0"/>
    </xf>
    <xf numFmtId="44" fontId="4" fillId="33" borderId="31" xfId="44" applyFont="1" applyFill="1" applyBorder="1" applyAlignment="1" applyProtection="1">
      <alignment/>
      <protection/>
    </xf>
    <xf numFmtId="44" fontId="4" fillId="33" borderId="16" xfId="44" applyNumberFormat="1" applyFont="1" applyFill="1" applyBorder="1" applyAlignment="1" applyProtection="1">
      <alignment/>
      <protection/>
    </xf>
    <xf numFmtId="44" fontId="4" fillId="33" borderId="19" xfId="44" applyFont="1" applyFill="1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8" fontId="4" fillId="33" borderId="33" xfId="44" applyNumberFormat="1" applyFont="1" applyFill="1" applyBorder="1" applyAlignment="1" applyProtection="1">
      <alignment/>
      <protection/>
    </xf>
    <xf numFmtId="44" fontId="4" fillId="33" borderId="11" xfId="44" applyFont="1" applyFill="1" applyBorder="1" applyAlignment="1" applyProtection="1">
      <alignment/>
      <protection/>
    </xf>
    <xf numFmtId="44" fontId="4" fillId="34" borderId="33" xfId="44" applyFont="1" applyFill="1" applyBorder="1" applyAlignment="1" applyProtection="1">
      <alignment/>
      <protection/>
    </xf>
    <xf numFmtId="44" fontId="4" fillId="33" borderId="35" xfId="44" applyFont="1" applyFill="1" applyBorder="1" applyAlignment="1" applyProtection="1">
      <alignment/>
      <protection/>
    </xf>
    <xf numFmtId="44" fontId="4" fillId="33" borderId="30" xfId="44" applyFont="1" applyFill="1" applyBorder="1" applyAlignment="1" applyProtection="1">
      <alignment/>
      <protection/>
    </xf>
    <xf numFmtId="44" fontId="4" fillId="33" borderId="36" xfId="44" applyFont="1" applyFill="1" applyBorder="1" applyAlignment="1" applyProtection="1">
      <alignment/>
      <protection/>
    </xf>
    <xf numFmtId="44" fontId="4" fillId="33" borderId="30" xfId="44" applyNumberFormat="1" applyFont="1" applyFill="1" applyBorder="1" applyAlignment="1" applyProtection="1">
      <alignment/>
      <protection/>
    </xf>
    <xf numFmtId="0" fontId="4" fillId="34" borderId="12" xfId="0" applyFont="1" applyFill="1" applyBorder="1" applyAlignment="1" applyProtection="1">
      <alignment/>
      <protection/>
    </xf>
    <xf numFmtId="44" fontId="4" fillId="34" borderId="37" xfId="44" applyNumberFormat="1" applyFont="1" applyFill="1" applyBorder="1" applyAlignment="1" applyProtection="1">
      <alignment/>
      <protection/>
    </xf>
    <xf numFmtId="0" fontId="7" fillId="33" borderId="0" xfId="0" applyFont="1" applyFill="1" applyBorder="1" applyAlignment="1" applyProtection="1">
      <alignment horizontal="center"/>
      <protection/>
    </xf>
    <xf numFmtId="0" fontId="4" fillId="33" borderId="0" xfId="0" applyFont="1" applyFill="1" applyBorder="1" applyAlignment="1" applyProtection="1">
      <alignment/>
      <protection/>
    </xf>
    <xf numFmtId="44" fontId="4" fillId="33" borderId="38" xfId="44" applyFont="1" applyFill="1" applyBorder="1" applyAlignment="1" applyProtection="1">
      <alignment/>
      <protection/>
    </xf>
    <xf numFmtId="44" fontId="4" fillId="35" borderId="38" xfId="44" applyFont="1" applyFill="1" applyBorder="1" applyAlignment="1" applyProtection="1">
      <alignment/>
      <protection locked="0"/>
    </xf>
    <xf numFmtId="0" fontId="0" fillId="0" borderId="15" xfId="0" applyFill="1" applyBorder="1" applyAlignment="1">
      <alignment/>
    </xf>
    <xf numFmtId="0" fontId="0" fillId="36" borderId="30" xfId="0" applyFill="1" applyBorder="1" applyAlignment="1">
      <alignment/>
    </xf>
    <xf numFmtId="0" fontId="0" fillId="33" borderId="36" xfId="0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Alignment="1">
      <alignment/>
    </xf>
    <xf numFmtId="0" fontId="2" fillId="33" borderId="36" xfId="0" applyFont="1" applyFill="1" applyBorder="1" applyAlignment="1">
      <alignment/>
    </xf>
    <xf numFmtId="0" fontId="0" fillId="0" borderId="0" xfId="0" applyBorder="1" applyAlignment="1">
      <alignment/>
    </xf>
    <xf numFmtId="0" fontId="0" fillId="33" borderId="11" xfId="0" applyFill="1" applyBorder="1" applyAlignment="1">
      <alignment horizontal="center"/>
    </xf>
    <xf numFmtId="0" fontId="0" fillId="33" borderId="39" xfId="0" applyFill="1" applyBorder="1" applyAlignment="1">
      <alignment horizontal="center"/>
    </xf>
    <xf numFmtId="0" fontId="7" fillId="0" borderId="0" xfId="0" applyFont="1" applyFill="1" applyAlignment="1">
      <alignment/>
    </xf>
    <xf numFmtId="44" fontId="0" fillId="35" borderId="14" xfId="44" applyFont="1" applyFill="1" applyBorder="1" applyAlignment="1" applyProtection="1">
      <alignment/>
      <protection locked="0"/>
    </xf>
    <xf numFmtId="44" fontId="0" fillId="34" borderId="14" xfId="44" applyFont="1" applyFill="1" applyBorder="1" applyAlignment="1" applyProtection="1">
      <alignment/>
      <protection/>
    </xf>
    <xf numFmtId="44" fontId="0" fillId="33" borderId="40" xfId="44" applyFont="1" applyFill="1" applyBorder="1" applyAlignment="1" applyProtection="1">
      <alignment/>
      <protection/>
    </xf>
    <xf numFmtId="0" fontId="0" fillId="37" borderId="0" xfId="0" applyFill="1" applyAlignment="1">
      <alignment/>
    </xf>
    <xf numFmtId="0" fontId="0" fillId="37" borderId="0" xfId="0" applyFill="1" applyAlignment="1" applyProtection="1">
      <alignment/>
      <protection/>
    </xf>
    <xf numFmtId="0" fontId="2" fillId="37" borderId="0" xfId="0" applyFont="1" applyFill="1" applyAlignment="1" applyProtection="1">
      <alignment/>
      <protection/>
    </xf>
    <xf numFmtId="0" fontId="5" fillId="37" borderId="0" xfId="0" applyFont="1" applyFill="1" applyAlignment="1" applyProtection="1">
      <alignment/>
      <protection/>
    </xf>
    <xf numFmtId="0" fontId="22" fillId="37" borderId="0" xfId="0" applyFont="1" applyFill="1" applyAlignment="1" applyProtection="1">
      <alignment/>
      <protection/>
    </xf>
    <xf numFmtId="0" fontId="23" fillId="37" borderId="0" xfId="0" applyFont="1" applyFill="1" applyAlignment="1" applyProtection="1">
      <alignment/>
      <protection/>
    </xf>
    <xf numFmtId="44" fontId="18" fillId="37" borderId="41" xfId="0" applyNumberFormat="1" applyFont="1" applyFill="1" applyBorder="1" applyAlignment="1" applyProtection="1">
      <alignment/>
      <protection/>
    </xf>
    <xf numFmtId="0" fontId="20" fillId="37" borderId="0" xfId="0" applyFont="1" applyFill="1" applyAlignment="1" applyProtection="1">
      <alignment/>
      <protection/>
    </xf>
    <xf numFmtId="0" fontId="0" fillId="37" borderId="0" xfId="0" applyFill="1" applyBorder="1" applyAlignment="1" applyProtection="1">
      <alignment/>
      <protection/>
    </xf>
    <xf numFmtId="0" fontId="2" fillId="38" borderId="42" xfId="0" applyFont="1" applyFill="1" applyBorder="1" applyAlignment="1" applyProtection="1">
      <alignment horizontal="center"/>
      <protection/>
    </xf>
    <xf numFmtId="0" fontId="2" fillId="38" borderId="12" xfId="0" applyFont="1" applyFill="1" applyBorder="1" applyAlignment="1" applyProtection="1">
      <alignment horizontal="center"/>
      <protection/>
    </xf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44" fontId="4" fillId="34" borderId="0" xfId="44" applyFont="1" applyFill="1" applyBorder="1" applyAlignment="1" applyProtection="1">
      <alignment/>
      <protection/>
    </xf>
    <xf numFmtId="44" fontId="4" fillId="39" borderId="16" xfId="44" applyFont="1" applyFill="1" applyBorder="1" applyAlignment="1" applyProtection="1">
      <alignment/>
      <protection/>
    </xf>
    <xf numFmtId="44" fontId="4" fillId="39" borderId="17" xfId="44" applyFont="1" applyFill="1" applyBorder="1" applyAlignment="1" applyProtection="1">
      <alignment/>
      <protection/>
    </xf>
    <xf numFmtId="0" fontId="71" fillId="0" borderId="0" xfId="0" applyFont="1" applyAlignment="1">
      <alignment/>
    </xf>
    <xf numFmtId="0" fontId="2" fillId="40" borderId="36" xfId="0" applyFont="1" applyFill="1" applyBorder="1" applyAlignment="1">
      <alignment/>
    </xf>
    <xf numFmtId="44" fontId="4" fillId="35" borderId="43" xfId="44" applyFont="1" applyFill="1" applyBorder="1" applyAlignment="1" applyProtection="1">
      <alignment/>
      <protection locked="0"/>
    </xf>
    <xf numFmtId="0" fontId="4" fillId="34" borderId="11" xfId="0" applyFont="1" applyFill="1" applyBorder="1" applyAlignment="1" applyProtection="1">
      <alignment horizontal="center"/>
      <protection/>
    </xf>
    <xf numFmtId="44" fontId="18" fillId="34" borderId="44" xfId="0" applyNumberFormat="1" applyFont="1" applyFill="1" applyBorder="1" applyAlignment="1" applyProtection="1">
      <alignment/>
      <protection/>
    </xf>
    <xf numFmtId="44" fontId="18" fillId="34" borderId="45" xfId="0" applyNumberFormat="1" applyFont="1" applyFill="1" applyBorder="1" applyAlignment="1" applyProtection="1">
      <alignment/>
      <protection/>
    </xf>
    <xf numFmtId="44" fontId="18" fillId="34" borderId="46" xfId="0" applyNumberFormat="1" applyFont="1" applyFill="1" applyBorder="1" applyAlignment="1" applyProtection="1">
      <alignment/>
      <protection/>
    </xf>
    <xf numFmtId="44" fontId="18" fillId="34" borderId="47" xfId="0" applyNumberFormat="1" applyFont="1" applyFill="1" applyBorder="1" applyAlignment="1" applyProtection="1">
      <alignment/>
      <protection/>
    </xf>
    <xf numFmtId="44" fontId="18" fillId="34" borderId="48" xfId="0" applyNumberFormat="1" applyFont="1" applyFill="1" applyBorder="1" applyAlignment="1" applyProtection="1">
      <alignment/>
      <protection/>
    </xf>
    <xf numFmtId="44" fontId="4" fillId="34" borderId="43" xfId="44" applyFont="1" applyFill="1" applyBorder="1" applyAlignment="1" applyProtection="1">
      <alignment/>
      <protection/>
    </xf>
    <xf numFmtId="0" fontId="71" fillId="38" borderId="49" xfId="0" applyFont="1" applyFill="1" applyBorder="1" applyAlignment="1" applyProtection="1">
      <alignment/>
      <protection/>
    </xf>
    <xf numFmtId="0" fontId="71" fillId="38" borderId="50" xfId="0" applyFont="1" applyFill="1" applyBorder="1" applyAlignment="1" applyProtection="1">
      <alignment/>
      <protection/>
    </xf>
    <xf numFmtId="0" fontId="71" fillId="0" borderId="16" xfId="0" applyFont="1" applyFill="1" applyBorder="1" applyAlignment="1" applyProtection="1">
      <alignment/>
      <protection/>
    </xf>
    <xf numFmtId="0" fontId="69" fillId="0" borderId="0" xfId="0" applyFont="1" applyAlignment="1">
      <alignment/>
    </xf>
    <xf numFmtId="44" fontId="4" fillId="40" borderId="43" xfId="44" applyFont="1" applyFill="1" applyBorder="1" applyAlignment="1" applyProtection="1">
      <alignment/>
      <protection/>
    </xf>
    <xf numFmtId="44" fontId="4" fillId="40" borderId="11" xfId="44" applyFont="1" applyFill="1" applyBorder="1" applyAlignment="1" applyProtection="1">
      <alignment/>
      <protection/>
    </xf>
    <xf numFmtId="44" fontId="4" fillId="40" borderId="38" xfId="44" applyFont="1" applyFill="1" applyBorder="1" applyAlignment="1" applyProtection="1">
      <alignment/>
      <protection/>
    </xf>
    <xf numFmtId="44" fontId="4" fillId="40" borderId="14" xfId="44" applyFont="1" applyFill="1" applyBorder="1" applyAlignment="1" applyProtection="1">
      <alignment/>
      <protection/>
    </xf>
    <xf numFmtId="44" fontId="4" fillId="40" borderId="35" xfId="44" applyFont="1" applyFill="1" applyBorder="1" applyAlignment="1" applyProtection="1">
      <alignment/>
      <protection/>
    </xf>
    <xf numFmtId="44" fontId="4" fillId="40" borderId="16" xfId="44" applyFont="1" applyFill="1" applyBorder="1" applyAlignment="1" applyProtection="1">
      <alignment/>
      <protection/>
    </xf>
    <xf numFmtId="164" fontId="21" fillId="34" borderId="51" xfId="0" applyNumberFormat="1" applyFont="1" applyFill="1" applyBorder="1" applyAlignment="1" applyProtection="1">
      <alignment/>
      <protection/>
    </xf>
    <xf numFmtId="164" fontId="8" fillId="34" borderId="52" xfId="44" applyNumberFormat="1" applyFont="1" applyFill="1" applyBorder="1" applyAlignment="1" applyProtection="1">
      <alignment horizontal="right"/>
      <protection/>
    </xf>
    <xf numFmtId="164" fontId="8" fillId="34" borderId="37" xfId="44" applyNumberFormat="1" applyFont="1" applyFill="1" applyBorder="1" applyAlignment="1" applyProtection="1">
      <alignment horizontal="right"/>
      <protection/>
    </xf>
    <xf numFmtId="164" fontId="8" fillId="37" borderId="0" xfId="0" applyNumberFormat="1" applyFont="1" applyFill="1" applyAlignment="1" applyProtection="1">
      <alignment/>
      <protection/>
    </xf>
    <xf numFmtId="0" fontId="0" fillId="0" borderId="0" xfId="0" applyAlignment="1">
      <alignment/>
    </xf>
    <xf numFmtId="0" fontId="2" fillId="0" borderId="30" xfId="0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/>
      <protection/>
    </xf>
    <xf numFmtId="0" fontId="72" fillId="40" borderId="36" xfId="0" applyFont="1" applyFill="1" applyBorder="1" applyAlignment="1">
      <alignment/>
    </xf>
    <xf numFmtId="0" fontId="0" fillId="33" borderId="30" xfId="0" applyFill="1" applyBorder="1" applyAlignment="1">
      <alignment horizontal="left"/>
    </xf>
    <xf numFmtId="0" fontId="0" fillId="33" borderId="0" xfId="0" applyFill="1" applyBorder="1" applyAlignment="1">
      <alignment horizontal="left"/>
    </xf>
    <xf numFmtId="0" fontId="0" fillId="33" borderId="36" xfId="0" applyFill="1" applyBorder="1" applyAlignment="1">
      <alignment horizontal="left"/>
    </xf>
    <xf numFmtId="0" fontId="0" fillId="33" borderId="30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36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40" xfId="0" applyFill="1" applyBorder="1" applyAlignment="1">
      <alignment/>
    </xf>
    <xf numFmtId="0" fontId="0" fillId="0" borderId="0" xfId="0" applyBorder="1" applyAlignment="1">
      <alignment/>
    </xf>
    <xf numFmtId="0" fontId="0" fillId="33" borderId="10" xfId="0" applyFill="1" applyBorder="1" applyAlignment="1">
      <alignment/>
    </xf>
    <xf numFmtId="0" fontId="0" fillId="33" borderId="53" xfId="0" applyFill="1" applyBorder="1" applyAlignment="1">
      <alignment/>
    </xf>
    <xf numFmtId="0" fontId="0" fillId="33" borderId="39" xfId="0" applyFill="1" applyBorder="1" applyAlignment="1">
      <alignment/>
    </xf>
    <xf numFmtId="0" fontId="0" fillId="0" borderId="0" xfId="0" applyAlignment="1">
      <alignment/>
    </xf>
    <xf numFmtId="44" fontId="4" fillId="33" borderId="10" xfId="44" applyFont="1" applyFill="1" applyBorder="1" applyAlignment="1" applyProtection="1">
      <alignment/>
      <protection/>
    </xf>
    <xf numFmtId="0" fontId="26" fillId="0" borderId="12" xfId="56" applyNumberFormat="1" applyFont="1" applyFill="1" applyBorder="1" applyAlignment="1" applyProtection="1">
      <alignment/>
      <protection locked="0"/>
    </xf>
    <xf numFmtId="0" fontId="0" fillId="0" borderId="0" xfId="0" applyAlignment="1">
      <alignment/>
    </xf>
    <xf numFmtId="44" fontId="4" fillId="39" borderId="37" xfId="44" applyNumberFormat="1" applyFont="1" applyFill="1" applyBorder="1" applyAlignment="1" applyProtection="1">
      <alignment/>
      <protection/>
    </xf>
    <xf numFmtId="44" fontId="4" fillId="33" borderId="37" xfId="44" applyFont="1" applyFill="1" applyBorder="1" applyAlignment="1" applyProtection="1">
      <alignment/>
      <protection/>
    </xf>
    <xf numFmtId="44" fontId="4" fillId="39" borderId="37" xfId="44" applyFont="1" applyFill="1" applyBorder="1" applyAlignment="1" applyProtection="1">
      <alignment/>
      <protection/>
    </xf>
    <xf numFmtId="0" fontId="0" fillId="0" borderId="0" xfId="0" applyAlignment="1">
      <alignment/>
    </xf>
    <xf numFmtId="8" fontId="4" fillId="40" borderId="19" xfId="44" applyNumberFormat="1" applyFont="1" applyFill="1" applyBorder="1" applyAlignment="1" applyProtection="1">
      <alignment/>
      <protection/>
    </xf>
    <xf numFmtId="0" fontId="73" fillId="40" borderId="0" xfId="0" applyFont="1" applyFill="1" applyBorder="1" applyAlignment="1" applyProtection="1">
      <alignment/>
      <protection/>
    </xf>
    <xf numFmtId="44" fontId="4" fillId="40" borderId="31" xfId="44" applyFont="1" applyFill="1" applyBorder="1" applyAlignment="1" applyProtection="1">
      <alignment/>
      <protection/>
    </xf>
    <xf numFmtId="0" fontId="73" fillId="39" borderId="12" xfId="0" applyFont="1" applyFill="1" applyBorder="1" applyAlignment="1" applyProtection="1">
      <alignment/>
      <protection/>
    </xf>
    <xf numFmtId="0" fontId="5" fillId="33" borderId="17" xfId="0" applyFont="1" applyFill="1" applyBorder="1" applyAlignment="1" applyProtection="1">
      <alignment/>
      <protection/>
    </xf>
    <xf numFmtId="44" fontId="4" fillId="34" borderId="42" xfId="44" applyNumberFormat="1" applyFont="1" applyFill="1" applyBorder="1" applyAlignment="1" applyProtection="1">
      <alignment/>
      <protection/>
    </xf>
    <xf numFmtId="44" fontId="4" fillId="33" borderId="11" xfId="44" applyNumberFormat="1" applyFont="1" applyFill="1" applyBorder="1" applyAlignment="1" applyProtection="1">
      <alignment/>
      <protection/>
    </xf>
    <xf numFmtId="44" fontId="4" fillId="40" borderId="16" xfId="44" applyNumberFormat="1" applyFont="1" applyFill="1" applyBorder="1" applyAlignment="1" applyProtection="1">
      <alignment/>
      <protection/>
    </xf>
    <xf numFmtId="44" fontId="4" fillId="39" borderId="12" xfId="44" applyNumberFormat="1" applyFont="1" applyFill="1" applyBorder="1" applyAlignment="1" applyProtection="1">
      <alignment/>
      <protection/>
    </xf>
    <xf numFmtId="0" fontId="0" fillId="0" borderId="0" xfId="0" applyAlignment="1">
      <alignment/>
    </xf>
    <xf numFmtId="0" fontId="15" fillId="33" borderId="40" xfId="0" applyFont="1" applyFill="1" applyBorder="1" applyAlignment="1" applyProtection="1">
      <alignment horizontal="center"/>
      <protection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Fill="1" applyBorder="1" applyAlignment="1" applyProtection="1">
      <alignment horizontal="centerContinuous"/>
      <protection/>
    </xf>
    <xf numFmtId="0" fontId="4" fillId="0" borderId="0" xfId="0" applyFont="1" applyFill="1" applyBorder="1" applyAlignment="1" applyProtection="1">
      <alignment horizontal="center"/>
      <protection/>
    </xf>
    <xf numFmtId="44" fontId="4" fillId="0" borderId="0" xfId="44" applyFont="1" applyFill="1" applyBorder="1" applyAlignment="1" applyProtection="1">
      <alignment/>
      <protection/>
    </xf>
    <xf numFmtId="44" fontId="6" fillId="0" borderId="0" xfId="44" applyFont="1" applyFill="1" applyBorder="1" applyAlignment="1" applyProtection="1">
      <alignment/>
      <protection/>
    </xf>
    <xf numFmtId="0" fontId="0" fillId="0" borderId="0" xfId="0" applyFill="1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165" fontId="0" fillId="22" borderId="0" xfId="0" applyNumberFormat="1" applyFill="1" applyAlignment="1">
      <alignment horizontal="center" vertical="center"/>
    </xf>
    <xf numFmtId="0" fontId="0" fillId="22" borderId="0" xfId="0" applyFill="1" applyAlignment="1">
      <alignment vertical="center"/>
    </xf>
    <xf numFmtId="0" fontId="0" fillId="22" borderId="0" xfId="0" applyFill="1" applyAlignment="1">
      <alignment/>
    </xf>
    <xf numFmtId="0" fontId="0" fillId="0" borderId="0" xfId="0" applyAlignment="1">
      <alignment/>
    </xf>
    <xf numFmtId="0" fontId="71" fillId="38" borderId="49" xfId="0" applyFont="1" applyFill="1" applyBorder="1" applyAlignment="1" applyProtection="1">
      <alignment vertical="center"/>
      <protection/>
    </xf>
    <xf numFmtId="0" fontId="5" fillId="33" borderId="14" xfId="0" applyFont="1" applyFill="1" applyBorder="1" applyAlignment="1" applyProtection="1">
      <alignment/>
      <protection/>
    </xf>
    <xf numFmtId="44" fontId="4" fillId="34" borderId="14" xfId="44" applyFont="1" applyFill="1" applyBorder="1" applyAlignment="1" applyProtection="1">
      <alignment/>
      <protection/>
    </xf>
    <xf numFmtId="44" fontId="4" fillId="39" borderId="14" xfId="44" applyFont="1" applyFill="1" applyBorder="1" applyAlignment="1" applyProtection="1">
      <alignment/>
      <protection/>
    </xf>
    <xf numFmtId="0" fontId="70" fillId="0" borderId="0" xfId="0" applyFont="1" applyAlignment="1">
      <alignment horizontal="center" vertical="center"/>
    </xf>
    <xf numFmtId="0" fontId="2" fillId="37" borderId="0" xfId="0" applyFont="1" applyFill="1" applyAlignment="1" applyProtection="1">
      <alignment horizontal="left"/>
      <protection/>
    </xf>
    <xf numFmtId="164" fontId="8" fillId="34" borderId="54" xfId="44" applyNumberFormat="1" applyFont="1" applyFill="1" applyBorder="1" applyAlignment="1" applyProtection="1">
      <alignment horizontal="right"/>
      <protection/>
    </xf>
    <xf numFmtId="0" fontId="74" fillId="37" borderId="0" xfId="0" applyFont="1" applyFill="1" applyAlignment="1" quotePrefix="1">
      <alignment/>
    </xf>
    <xf numFmtId="0" fontId="74" fillId="37" borderId="0" xfId="0" applyFont="1" applyFill="1" applyAlignment="1" quotePrefix="1">
      <alignment horizontal="center" vertical="center"/>
    </xf>
    <xf numFmtId="0" fontId="0" fillId="37" borderId="14" xfId="0" applyFill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 vertical="center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2" fillId="33" borderId="49" xfId="0" applyFont="1" applyFill="1" applyBorder="1" applyAlignment="1">
      <alignment/>
    </xf>
    <xf numFmtId="0" fontId="2" fillId="33" borderId="50" xfId="0" applyFont="1" applyFill="1" applyBorder="1" applyAlignment="1">
      <alignment/>
    </xf>
    <xf numFmtId="0" fontId="12" fillId="36" borderId="49" xfId="0" applyFont="1" applyFill="1" applyBorder="1" applyAlignment="1">
      <alignment/>
    </xf>
    <xf numFmtId="0" fontId="12" fillId="36" borderId="50" xfId="0" applyFont="1" applyFill="1" applyBorder="1" applyAlignment="1">
      <alignment/>
    </xf>
    <xf numFmtId="0" fontId="2" fillId="36" borderId="42" xfId="0" applyFont="1" applyFill="1" applyBorder="1" applyAlignment="1">
      <alignment/>
    </xf>
    <xf numFmtId="0" fontId="2" fillId="36" borderId="50" xfId="0" applyFont="1" applyFill="1" applyBorder="1" applyAlignment="1">
      <alignment/>
    </xf>
    <xf numFmtId="0" fontId="2" fillId="35" borderId="42" xfId="0" applyFont="1" applyFill="1" applyBorder="1" applyAlignment="1">
      <alignment horizontal="left"/>
    </xf>
    <xf numFmtId="0" fontId="2" fillId="35" borderId="49" xfId="0" applyFont="1" applyFill="1" applyBorder="1" applyAlignment="1">
      <alignment horizontal="left"/>
    </xf>
    <xf numFmtId="0" fontId="2" fillId="35" borderId="50" xfId="0" applyFont="1" applyFill="1" applyBorder="1" applyAlignment="1">
      <alignment horizontal="left"/>
    </xf>
    <xf numFmtId="0" fontId="2" fillId="33" borderId="42" xfId="0" applyFont="1" applyFill="1" applyBorder="1" applyAlignment="1">
      <alignment horizontal="left"/>
    </xf>
    <xf numFmtId="0" fontId="2" fillId="33" borderId="49" xfId="0" applyFont="1" applyFill="1" applyBorder="1" applyAlignment="1">
      <alignment horizontal="left"/>
    </xf>
    <xf numFmtId="0" fontId="2" fillId="33" borderId="50" xfId="0" applyFont="1" applyFill="1" applyBorder="1" applyAlignment="1">
      <alignment horizontal="left"/>
    </xf>
    <xf numFmtId="0" fontId="4" fillId="33" borderId="42" xfId="0" applyFont="1" applyFill="1" applyBorder="1" applyAlignment="1" applyProtection="1">
      <alignment horizontal="center"/>
      <protection/>
    </xf>
    <xf numFmtId="0" fontId="4" fillId="33" borderId="49" xfId="0" applyFont="1" applyFill="1" applyBorder="1" applyAlignment="1" applyProtection="1">
      <alignment horizontal="center"/>
      <protection/>
    </xf>
    <xf numFmtId="0" fontId="4" fillId="33" borderId="50" xfId="0" applyFont="1" applyFill="1" applyBorder="1" applyAlignment="1" applyProtection="1">
      <alignment horizontal="center"/>
      <protection/>
    </xf>
    <xf numFmtId="0" fontId="0" fillId="33" borderId="11" xfId="0" applyFill="1" applyBorder="1" applyAlignment="1" applyProtection="1">
      <alignment horizontal="center" textRotation="180"/>
      <protection/>
    </xf>
    <xf numFmtId="0" fontId="0" fillId="33" borderId="14" xfId="0" applyFill="1" applyBorder="1" applyAlignment="1" applyProtection="1">
      <alignment horizontal="center" textRotation="180"/>
      <protection/>
    </xf>
    <xf numFmtId="0" fontId="73" fillId="33" borderId="42" xfId="0" applyFont="1" applyFill="1" applyBorder="1" applyAlignment="1" applyProtection="1">
      <alignment horizontal="center"/>
      <protection/>
    </xf>
    <xf numFmtId="0" fontId="73" fillId="33" borderId="49" xfId="0" applyFont="1" applyFill="1" applyBorder="1" applyAlignment="1" applyProtection="1">
      <alignment horizontal="center"/>
      <protection/>
    </xf>
    <xf numFmtId="0" fontId="73" fillId="33" borderId="50" xfId="0" applyFont="1" applyFill="1" applyBorder="1" applyAlignment="1" applyProtection="1">
      <alignment horizontal="center"/>
      <protection/>
    </xf>
    <xf numFmtId="0" fontId="19" fillId="33" borderId="55" xfId="0" applyFont="1" applyFill="1" applyBorder="1" applyAlignment="1" applyProtection="1">
      <alignment/>
      <protection/>
    </xf>
    <xf numFmtId="0" fontId="19" fillId="33" borderId="56" xfId="0" applyFont="1" applyFill="1" applyBorder="1" applyAlignment="1" applyProtection="1">
      <alignment/>
      <protection/>
    </xf>
    <xf numFmtId="0" fontId="19" fillId="33" borderId="57" xfId="0" applyFont="1" applyFill="1" applyBorder="1" applyAlignment="1" applyProtection="1">
      <alignment/>
      <protection/>
    </xf>
    <xf numFmtId="0" fontId="19" fillId="33" borderId="58" xfId="0" applyFont="1" applyFill="1" applyBorder="1" applyAlignment="1" applyProtection="1">
      <alignment/>
      <protection/>
    </xf>
    <xf numFmtId="0" fontId="19" fillId="33" borderId="49" xfId="0" applyFont="1" applyFill="1" applyBorder="1" applyAlignment="1" applyProtection="1">
      <alignment/>
      <protection/>
    </xf>
    <xf numFmtId="0" fontId="19" fillId="33" borderId="50" xfId="0" applyFont="1" applyFill="1" applyBorder="1" applyAlignment="1" applyProtection="1">
      <alignment/>
      <protection/>
    </xf>
    <xf numFmtId="0" fontId="15" fillId="33" borderId="42" xfId="0" applyFont="1" applyFill="1" applyBorder="1" applyAlignment="1" applyProtection="1">
      <alignment horizontal="center"/>
      <protection/>
    </xf>
    <xf numFmtId="0" fontId="15" fillId="33" borderId="49" xfId="0" applyFont="1" applyFill="1" applyBorder="1" applyAlignment="1" applyProtection="1">
      <alignment horizontal="center"/>
      <protection/>
    </xf>
    <xf numFmtId="0" fontId="15" fillId="33" borderId="59" xfId="0" applyFont="1" applyFill="1" applyBorder="1" applyAlignment="1" applyProtection="1">
      <alignment horizontal="center"/>
      <protection/>
    </xf>
    <xf numFmtId="0" fontId="19" fillId="33" borderId="23" xfId="0" applyFont="1" applyFill="1" applyBorder="1" applyAlignment="1" applyProtection="1">
      <alignment/>
      <protection/>
    </xf>
    <xf numFmtId="0" fontId="19" fillId="33" borderId="25" xfId="0" applyFont="1" applyFill="1" applyBorder="1" applyAlignment="1" applyProtection="1">
      <alignment/>
      <protection/>
    </xf>
    <xf numFmtId="0" fontId="19" fillId="33" borderId="26" xfId="0" applyFont="1" applyFill="1" applyBorder="1" applyAlignment="1" applyProtection="1">
      <alignment/>
      <protection/>
    </xf>
    <xf numFmtId="0" fontId="0" fillId="0" borderId="0" xfId="0" applyAlignment="1">
      <alignment horizontal="left" vertical="center"/>
    </xf>
    <xf numFmtId="0" fontId="73" fillId="0" borderId="0" xfId="0" applyFont="1" applyFill="1" applyBorder="1" applyAlignment="1" applyProtection="1">
      <alignment horizontal="center"/>
      <protection/>
    </xf>
    <xf numFmtId="0" fontId="0" fillId="0" borderId="43" xfId="0" applyBorder="1" applyAlignment="1" applyProtection="1">
      <alignment/>
      <protection locked="0"/>
    </xf>
    <xf numFmtId="0" fontId="0" fillId="0" borderId="35" xfId="0" applyBorder="1" applyAlignment="1" applyProtection="1">
      <alignment/>
      <protection locked="0"/>
    </xf>
    <xf numFmtId="49" fontId="75" fillId="41" borderId="49" xfId="0" applyNumberFormat="1" applyFont="1" applyFill="1" applyBorder="1" applyAlignment="1">
      <alignment wrapText="1"/>
    </xf>
    <xf numFmtId="49" fontId="75" fillId="41" borderId="50" xfId="0" applyNumberFormat="1" applyFont="1" applyFill="1" applyBorder="1" applyAlignment="1">
      <alignment wrapText="1"/>
    </xf>
    <xf numFmtId="44" fontId="4" fillId="39" borderId="11" xfId="44" applyFont="1" applyFill="1" applyBorder="1" applyAlignment="1" applyProtection="1">
      <alignment/>
      <protection/>
    </xf>
    <xf numFmtId="0" fontId="19" fillId="33" borderId="60" xfId="0" applyFont="1" applyFill="1" applyBorder="1" applyAlignment="1" applyProtection="1">
      <alignment horizontal="left" vertical="center"/>
      <protection/>
    </xf>
    <xf numFmtId="0" fontId="19" fillId="33" borderId="61" xfId="0" applyFont="1" applyFill="1" applyBorder="1" applyAlignment="1" applyProtection="1">
      <alignment horizontal="left" vertical="center"/>
      <protection/>
    </xf>
    <xf numFmtId="0" fontId="19" fillId="33" borderId="62" xfId="0" applyFont="1" applyFill="1" applyBorder="1" applyAlignment="1" applyProtection="1">
      <alignment horizontal="left" vertical="center"/>
      <protection/>
    </xf>
    <xf numFmtId="0" fontId="19" fillId="33" borderId="63" xfId="0" applyFont="1" applyFill="1" applyBorder="1" applyAlignment="1" applyProtection="1">
      <alignment/>
      <protection/>
    </xf>
    <xf numFmtId="0" fontId="19" fillId="33" borderId="64" xfId="0" applyFont="1" applyFill="1" applyBorder="1" applyAlignment="1" applyProtection="1">
      <alignment/>
      <protection/>
    </xf>
    <xf numFmtId="0" fontId="19" fillId="33" borderId="65" xfId="0" applyFont="1" applyFill="1" applyBorder="1" applyAlignment="1" applyProtection="1">
      <alignment/>
      <protection/>
    </xf>
    <xf numFmtId="164" fontId="8" fillId="34" borderId="66" xfId="44" applyNumberFormat="1" applyFont="1" applyFill="1" applyBorder="1" applyAlignment="1" applyProtection="1">
      <alignment horizontal="right"/>
      <protection/>
    </xf>
    <xf numFmtId="0" fontId="20" fillId="37" borderId="56" xfId="0" applyFont="1" applyFill="1" applyBorder="1" applyAlignment="1" applyProtection="1">
      <alignment/>
      <protection/>
    </xf>
    <xf numFmtId="164" fontId="5" fillId="37" borderId="56" xfId="44" applyNumberFormat="1" applyFont="1" applyFill="1" applyBorder="1" applyAlignment="1" applyProtection="1">
      <alignment horizontal="right"/>
      <protection/>
    </xf>
    <xf numFmtId="3" fontId="8" fillId="34" borderId="66" xfId="44" applyNumberFormat="1" applyFont="1" applyFill="1" applyBorder="1" applyAlignment="1" applyProtection="1">
      <alignment horizontal="right"/>
      <protection/>
    </xf>
    <xf numFmtId="0" fontId="7" fillId="37" borderId="56" xfId="0" applyFont="1" applyFill="1" applyBorder="1" applyAlignment="1" applyProtection="1">
      <alignment/>
      <protection/>
    </xf>
    <xf numFmtId="0" fontId="8" fillId="37" borderId="56" xfId="0" applyFont="1" applyFill="1" applyBorder="1" applyAlignment="1" applyProtection="1">
      <alignment/>
      <protection/>
    </xf>
    <xf numFmtId="0" fontId="2" fillId="33" borderId="55" xfId="0" applyFont="1" applyFill="1" applyBorder="1" applyAlignment="1" applyProtection="1">
      <alignment horizontal="center"/>
      <protection/>
    </xf>
    <xf numFmtId="0" fontId="2" fillId="33" borderId="56" xfId="0" applyFont="1" applyFill="1" applyBorder="1" applyAlignment="1" applyProtection="1">
      <alignment horizontal="center"/>
      <protection/>
    </xf>
    <xf numFmtId="0" fontId="2" fillId="33" borderId="67" xfId="0" applyFont="1" applyFill="1" applyBorder="1" applyAlignment="1" applyProtection="1">
      <alignment horizontal="center"/>
      <protection/>
    </xf>
    <xf numFmtId="0" fontId="2" fillId="37" borderId="0" xfId="0" applyFont="1" applyFill="1" applyBorder="1" applyAlignment="1" applyProtection="1">
      <alignment horizontal="center"/>
      <protection/>
    </xf>
    <xf numFmtId="0" fontId="0" fillId="37" borderId="0" xfId="0" applyFill="1" applyBorder="1" applyAlignment="1" applyProtection="1">
      <alignment horizontal="center"/>
      <protection/>
    </xf>
    <xf numFmtId="0" fontId="2" fillId="33" borderId="42" xfId="0" applyFont="1" applyFill="1" applyBorder="1" applyAlignment="1" applyProtection="1">
      <alignment horizontal="center"/>
      <protection/>
    </xf>
    <xf numFmtId="0" fontId="2" fillId="33" borderId="49" xfId="0" applyFont="1" applyFill="1" applyBorder="1" applyAlignment="1" applyProtection="1">
      <alignment horizontal="center"/>
      <protection/>
    </xf>
    <xf numFmtId="0" fontId="2" fillId="33" borderId="50" xfId="0" applyFont="1" applyFill="1" applyBorder="1" applyAlignment="1" applyProtection="1">
      <alignment horizontal="center"/>
      <protection/>
    </xf>
    <xf numFmtId="0" fontId="14" fillId="33" borderId="55" xfId="0" applyFont="1" applyFill="1" applyBorder="1" applyAlignment="1" applyProtection="1">
      <alignment horizontal="center"/>
      <protection/>
    </xf>
    <xf numFmtId="0" fontId="14" fillId="33" borderId="56" xfId="0" applyFont="1" applyFill="1" applyBorder="1" applyAlignment="1" applyProtection="1">
      <alignment horizontal="center"/>
      <protection/>
    </xf>
    <xf numFmtId="0" fontId="14" fillId="33" borderId="67" xfId="0" applyFont="1" applyFill="1" applyBorder="1" applyAlignment="1" applyProtection="1">
      <alignment horizontal="center"/>
      <protection/>
    </xf>
    <xf numFmtId="44" fontId="4" fillId="42" borderId="37" xfId="44" applyFont="1" applyFill="1" applyBorder="1" applyAlignment="1" applyProtection="1">
      <alignment/>
      <protection locked="0"/>
    </xf>
    <xf numFmtId="0" fontId="0" fillId="0" borderId="0" xfId="0" applyAlignment="1" applyProtection="1">
      <alignment/>
      <protection/>
    </xf>
    <xf numFmtId="10" fontId="0" fillId="12" borderId="0" xfId="0" applyNumberFormat="1" applyFill="1" applyAlignment="1" applyProtection="1">
      <alignment/>
      <protection/>
    </xf>
    <xf numFmtId="0" fontId="0" fillId="12" borderId="0" xfId="0" applyFill="1" applyAlignment="1" applyProtection="1">
      <alignment/>
      <protection/>
    </xf>
    <xf numFmtId="0" fontId="70" fillId="0" borderId="0" xfId="0" applyFont="1" applyAlignment="1" applyProtection="1">
      <alignment/>
      <protection/>
    </xf>
    <xf numFmtId="0" fontId="0" fillId="7" borderId="0" xfId="0" applyFill="1" applyAlignment="1" applyProtection="1">
      <alignment/>
      <protection/>
    </xf>
    <xf numFmtId="0" fontId="12" fillId="7" borderId="0" xfId="0" applyFont="1" applyFill="1" applyAlignment="1" applyProtection="1">
      <alignment horizontal="center"/>
      <protection/>
    </xf>
    <xf numFmtId="0" fontId="2" fillId="7" borderId="0" xfId="0" applyFont="1" applyFill="1" applyAlignment="1" applyProtection="1">
      <alignment/>
      <protection/>
    </xf>
    <xf numFmtId="0" fontId="2" fillId="43" borderId="68" xfId="0" applyFont="1" applyFill="1" applyBorder="1" applyAlignment="1" applyProtection="1">
      <alignment horizontal="center"/>
      <protection/>
    </xf>
    <xf numFmtId="0" fontId="2" fillId="43" borderId="27" xfId="0" applyFont="1" applyFill="1" applyBorder="1" applyAlignment="1" applyProtection="1">
      <alignment horizontal="center"/>
      <protection/>
    </xf>
    <xf numFmtId="0" fontId="2" fillId="43" borderId="69" xfId="0" applyFont="1" applyFill="1" applyBorder="1" applyAlignment="1" applyProtection="1">
      <alignment horizontal="center"/>
      <protection/>
    </xf>
    <xf numFmtId="0" fontId="2" fillId="43" borderId="63" xfId="0" applyFont="1" applyFill="1" applyBorder="1" applyAlignment="1" applyProtection="1">
      <alignment horizontal="center"/>
      <protection/>
    </xf>
    <xf numFmtId="0" fontId="2" fillId="43" borderId="64" xfId="0" applyFont="1" applyFill="1" applyBorder="1" applyAlignment="1" applyProtection="1">
      <alignment horizontal="center"/>
      <protection/>
    </xf>
    <xf numFmtId="0" fontId="2" fillId="43" borderId="70" xfId="0" applyFont="1" applyFill="1" applyBorder="1" applyAlignment="1" applyProtection="1">
      <alignment horizontal="center"/>
      <protection/>
    </xf>
    <xf numFmtId="0" fontId="2" fillId="7" borderId="0" xfId="0" applyFont="1" applyFill="1" applyBorder="1" applyAlignment="1" applyProtection="1">
      <alignment horizontal="center"/>
      <protection/>
    </xf>
    <xf numFmtId="0" fontId="0" fillId="7" borderId="27" xfId="0" applyFill="1" applyBorder="1" applyAlignment="1" applyProtection="1">
      <alignment/>
      <protection/>
    </xf>
    <xf numFmtId="0" fontId="2" fillId="33" borderId="23" xfId="0" applyFont="1" applyFill="1" applyBorder="1" applyAlignment="1" applyProtection="1">
      <alignment horizontal="center"/>
      <protection/>
    </xf>
    <xf numFmtId="0" fontId="2" fillId="33" borderId="25" xfId="0" applyFont="1" applyFill="1" applyBorder="1" applyAlignment="1" applyProtection="1">
      <alignment horizontal="center"/>
      <protection/>
    </xf>
    <xf numFmtId="0" fontId="2" fillId="33" borderId="28" xfId="0" applyFont="1" applyFill="1" applyBorder="1" applyAlignment="1" applyProtection="1">
      <alignment horizontal="center"/>
      <protection/>
    </xf>
    <xf numFmtId="0" fontId="0" fillId="34" borderId="58" xfId="0" applyFill="1" applyBorder="1" applyAlignment="1" applyProtection="1">
      <alignment horizontal="center"/>
      <protection/>
    </xf>
    <xf numFmtId="0" fontId="0" fillId="34" borderId="49" xfId="0" applyFill="1" applyBorder="1" applyAlignment="1" applyProtection="1">
      <alignment horizontal="center"/>
      <protection/>
    </xf>
    <xf numFmtId="0" fontId="0" fillId="34" borderId="59" xfId="0" applyFill="1" applyBorder="1" applyAlignment="1" applyProtection="1">
      <alignment horizontal="center"/>
      <protection/>
    </xf>
    <xf numFmtId="0" fontId="0" fillId="34" borderId="58" xfId="0" applyFill="1" applyBorder="1" applyAlignment="1" applyProtection="1">
      <alignment/>
      <protection/>
    </xf>
    <xf numFmtId="0" fontId="0" fillId="34" borderId="59" xfId="0" applyFill="1" applyBorder="1" applyAlignment="1" applyProtection="1">
      <alignment/>
      <protection/>
    </xf>
    <xf numFmtId="0" fontId="2" fillId="43" borderId="18" xfId="0" applyFont="1" applyFill="1" applyBorder="1" applyAlignment="1" applyProtection="1">
      <alignment horizontal="center"/>
      <protection/>
    </xf>
    <xf numFmtId="0" fontId="2" fillId="43" borderId="31" xfId="0" applyFont="1" applyFill="1" applyBorder="1" applyAlignment="1" applyProtection="1">
      <alignment horizontal="center"/>
      <protection/>
    </xf>
    <xf numFmtId="0" fontId="2" fillId="33" borderId="32" xfId="0" applyFont="1" applyFill="1" applyBorder="1" applyAlignment="1" applyProtection="1">
      <alignment horizontal="center"/>
      <protection/>
    </xf>
    <xf numFmtId="0" fontId="2" fillId="33" borderId="42" xfId="0" applyFont="1" applyFill="1" applyBorder="1" applyAlignment="1" applyProtection="1">
      <alignment horizontal="center"/>
      <protection/>
    </xf>
    <xf numFmtId="0" fontId="2" fillId="33" borderId="37" xfId="0" applyFont="1" applyFill="1" applyBorder="1" applyAlignment="1" applyProtection="1">
      <alignment horizontal="center"/>
      <protection/>
    </xf>
    <xf numFmtId="0" fontId="2" fillId="33" borderId="58" xfId="0" applyFont="1" applyFill="1" applyBorder="1" applyAlignment="1" applyProtection="1">
      <alignment horizontal="center"/>
      <protection/>
    </xf>
    <xf numFmtId="0" fontId="13" fillId="34" borderId="71" xfId="0" applyFont="1" applyFill="1" applyBorder="1" applyAlignment="1" applyProtection="1">
      <alignment horizontal="right"/>
      <protection/>
    </xf>
    <xf numFmtId="44" fontId="0" fillId="34" borderId="72" xfId="44" applyFont="1" applyFill="1" applyBorder="1" applyAlignment="1" applyProtection="1">
      <alignment/>
      <protection/>
    </xf>
    <xf numFmtId="44" fontId="0" fillId="34" borderId="66" xfId="44" applyFont="1" applyFill="1" applyBorder="1" applyAlignment="1" applyProtection="1">
      <alignment/>
      <protection/>
    </xf>
    <xf numFmtId="0" fontId="13" fillId="34" borderId="63" xfId="0" applyFont="1" applyFill="1" applyBorder="1" applyAlignment="1" applyProtection="1">
      <alignment horizontal="right"/>
      <protection/>
    </xf>
    <xf numFmtId="8" fontId="0" fillId="34" borderId="66" xfId="0" applyNumberFormat="1" applyFill="1" applyBorder="1" applyAlignment="1" applyProtection="1">
      <alignment/>
      <protection/>
    </xf>
    <xf numFmtId="0" fontId="13" fillId="7" borderId="0" xfId="0" applyFont="1" applyFill="1" applyBorder="1" applyAlignment="1" applyProtection="1">
      <alignment horizontal="right"/>
      <protection/>
    </xf>
    <xf numFmtId="44" fontId="0" fillId="7" borderId="0" xfId="44" applyFont="1" applyFill="1" applyBorder="1" applyAlignment="1" applyProtection="1">
      <alignment/>
      <protection/>
    </xf>
    <xf numFmtId="8" fontId="0" fillId="7" borderId="0" xfId="0" applyNumberFormat="1" applyFill="1" applyBorder="1" applyAlignment="1" applyProtection="1">
      <alignment/>
      <protection/>
    </xf>
    <xf numFmtId="0" fontId="0" fillId="7" borderId="0" xfId="0" applyFill="1" applyAlignment="1" applyProtection="1">
      <alignment horizontal="center"/>
      <protection/>
    </xf>
    <xf numFmtId="0" fontId="2" fillId="33" borderId="68" xfId="0" applyFont="1" applyFill="1" applyBorder="1" applyAlignment="1" applyProtection="1">
      <alignment horizontal="center"/>
      <protection/>
    </xf>
    <xf numFmtId="0" fontId="2" fillId="33" borderId="27" xfId="0" applyFont="1" applyFill="1" applyBorder="1" applyAlignment="1" applyProtection="1">
      <alignment horizontal="center"/>
      <protection/>
    </xf>
    <xf numFmtId="0" fontId="2" fillId="33" borderId="69" xfId="0" applyFont="1" applyFill="1" applyBorder="1" applyAlignment="1" applyProtection="1">
      <alignment horizontal="center"/>
      <protection/>
    </xf>
    <xf numFmtId="0" fontId="3" fillId="33" borderId="23" xfId="0" applyFont="1" applyFill="1" applyBorder="1" applyAlignment="1" applyProtection="1">
      <alignment horizontal="center"/>
      <protection/>
    </xf>
    <xf numFmtId="0" fontId="2" fillId="39" borderId="18" xfId="0" applyFont="1" applyFill="1" applyBorder="1" applyAlignment="1" applyProtection="1">
      <alignment/>
      <protection/>
    </xf>
    <xf numFmtId="0" fontId="2" fillId="39" borderId="31" xfId="0" applyFont="1" applyFill="1" applyBorder="1" applyAlignment="1" applyProtection="1">
      <alignment/>
      <protection/>
    </xf>
    <xf numFmtId="0" fontId="2" fillId="40" borderId="34" xfId="0" applyFont="1" applyFill="1" applyBorder="1" applyAlignment="1" applyProtection="1">
      <alignment/>
      <protection/>
    </xf>
    <xf numFmtId="0" fontId="2" fillId="40" borderId="59" xfId="0" applyFont="1" applyFill="1" applyBorder="1" applyAlignment="1" applyProtection="1">
      <alignment/>
      <protection/>
    </xf>
    <xf numFmtId="8" fontId="0" fillId="34" borderId="72" xfId="44" applyNumberFormat="1" applyFont="1" applyFill="1" applyBorder="1" applyAlignment="1" applyProtection="1">
      <alignment/>
      <protection/>
    </xf>
    <xf numFmtId="44" fontId="0" fillId="34" borderId="66" xfId="0" applyNumberFormat="1" applyFill="1" applyBorder="1" applyAlignment="1" applyProtection="1">
      <alignment/>
      <protection/>
    </xf>
    <xf numFmtId="0" fontId="13" fillId="39" borderId="44" xfId="0" applyFont="1" applyFill="1" applyBorder="1" applyAlignment="1" applyProtection="1">
      <alignment horizontal="right"/>
      <protection/>
    </xf>
    <xf numFmtId="44" fontId="26" fillId="39" borderId="73" xfId="0" applyNumberFormat="1" applyFont="1" applyFill="1" applyBorder="1" applyAlignment="1" applyProtection="1">
      <alignment/>
      <protection/>
    </xf>
    <xf numFmtId="0" fontId="2" fillId="43" borderId="55" xfId="0" applyFont="1" applyFill="1" applyBorder="1" applyAlignment="1" applyProtection="1">
      <alignment horizontal="center"/>
      <protection/>
    </xf>
    <xf numFmtId="0" fontId="2" fillId="43" borderId="56" xfId="0" applyFont="1" applyFill="1" applyBorder="1" applyAlignment="1" applyProtection="1">
      <alignment horizontal="center"/>
      <protection/>
    </xf>
    <xf numFmtId="0" fontId="2" fillId="43" borderId="67" xfId="0" applyFont="1" applyFill="1" applyBorder="1" applyAlignment="1" applyProtection="1">
      <alignment horizontal="center"/>
      <protection/>
    </xf>
    <xf numFmtId="44" fontId="0" fillId="34" borderId="16" xfId="0" applyNumberFormat="1" applyFill="1" applyBorder="1" applyAlignment="1" applyProtection="1">
      <alignment/>
      <protection locked="0"/>
    </xf>
    <xf numFmtId="8" fontId="0" fillId="34" borderId="16" xfId="0" applyNumberFormat="1" applyFill="1" applyBorder="1" applyAlignment="1" applyProtection="1">
      <alignment/>
      <protection locked="0"/>
    </xf>
    <xf numFmtId="44" fontId="0" fillId="34" borderId="17" xfId="0" applyNumberFormat="1" applyFill="1" applyBorder="1" applyAlignment="1" applyProtection="1">
      <alignment/>
      <protection locked="0"/>
    </xf>
    <xf numFmtId="8" fontId="0" fillId="34" borderId="17" xfId="0" applyNumberFormat="1" applyFill="1" applyBorder="1" applyAlignment="1" applyProtection="1">
      <alignment/>
      <protection locked="0"/>
    </xf>
    <xf numFmtId="0" fontId="27" fillId="0" borderId="35" xfId="0" applyFont="1" applyFill="1" applyBorder="1" applyAlignment="1" applyProtection="1">
      <alignment/>
      <protection locked="0"/>
    </xf>
    <xf numFmtId="44" fontId="26" fillId="0" borderId="31" xfId="0" applyNumberFormat="1" applyFont="1" applyFill="1" applyBorder="1" applyAlignment="1" applyProtection="1">
      <alignment/>
      <protection locked="0"/>
    </xf>
    <xf numFmtId="44" fontId="27" fillId="0" borderId="31" xfId="0" applyNumberFormat="1" applyFont="1" applyFill="1" applyBorder="1" applyAlignment="1" applyProtection="1">
      <alignment/>
      <protection locked="0"/>
    </xf>
    <xf numFmtId="0" fontId="27" fillId="0" borderId="35" xfId="0" applyFont="1" applyFill="1" applyBorder="1" applyAlignment="1" applyProtection="1">
      <alignment horizontal="left"/>
      <protection locked="0"/>
    </xf>
    <xf numFmtId="44" fontId="26" fillId="0" borderId="31" xfId="0" applyNumberFormat="1" applyFont="1" applyFill="1" applyBorder="1" applyAlignment="1" applyProtection="1">
      <alignment horizontal="left"/>
      <protection locked="0"/>
    </xf>
    <xf numFmtId="44" fontId="0" fillId="34" borderId="39" xfId="0" applyNumberFormat="1" applyFill="1" applyBorder="1" applyAlignment="1" applyProtection="1">
      <alignment/>
      <protection locked="0"/>
    </xf>
    <xf numFmtId="8" fontId="0" fillId="34" borderId="11" xfId="0" applyNumberFormat="1" applyFill="1" applyBorder="1" applyAlignment="1" applyProtection="1">
      <alignment/>
      <protection locked="0"/>
    </xf>
    <xf numFmtId="8" fontId="0" fillId="34" borderId="36" xfId="0" applyNumberFormat="1" applyFill="1" applyBorder="1" applyAlignment="1" applyProtection="1">
      <alignment/>
      <protection locked="0"/>
    </xf>
    <xf numFmtId="44" fontId="0" fillId="34" borderId="11" xfId="0" applyNumberFormat="1" applyFill="1" applyBorder="1" applyAlignment="1" applyProtection="1">
      <alignment/>
      <protection locked="0"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0" fontId="2" fillId="0" borderId="0" xfId="0" applyFont="1" applyAlignment="1" applyProtection="1">
      <alignment vertical="center"/>
      <protection/>
    </xf>
    <xf numFmtId="0" fontId="2" fillId="38" borderId="42" xfId="0" applyFont="1" applyFill="1" applyBorder="1" applyAlignment="1" applyProtection="1">
      <alignment vertical="center"/>
      <protection/>
    </xf>
    <xf numFmtId="0" fontId="2" fillId="38" borderId="49" xfId="0" applyFont="1" applyFill="1" applyBorder="1" applyAlignment="1" applyProtection="1">
      <alignment vertical="center"/>
      <protection/>
    </xf>
    <xf numFmtId="0" fontId="2" fillId="38" borderId="5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2" fillId="38" borderId="12" xfId="0" applyFont="1" applyFill="1" applyBorder="1" applyAlignment="1" applyProtection="1">
      <alignment horizontal="center" vertical="center"/>
      <protection/>
    </xf>
    <xf numFmtId="0" fontId="2" fillId="33" borderId="68" xfId="0" applyFont="1" applyFill="1" applyBorder="1" applyAlignment="1" applyProtection="1">
      <alignment horizontal="center" vertical="center"/>
      <protection/>
    </xf>
    <xf numFmtId="0" fontId="2" fillId="33" borderId="74" xfId="0" applyFont="1" applyFill="1" applyBorder="1" applyAlignment="1" applyProtection="1">
      <alignment horizontal="center" vertical="center"/>
      <protection/>
    </xf>
    <xf numFmtId="0" fontId="8" fillId="33" borderId="74" xfId="0" applyFont="1" applyFill="1" applyBorder="1" applyAlignment="1" applyProtection="1">
      <alignment horizontal="center" vertical="center"/>
      <protection/>
    </xf>
    <xf numFmtId="0" fontId="8" fillId="33" borderId="25" xfId="0" applyFont="1" applyFill="1" applyBorder="1" applyAlignment="1" applyProtection="1">
      <alignment horizontal="center" vertical="center"/>
      <protection/>
    </xf>
    <xf numFmtId="0" fontId="2" fillId="33" borderId="28" xfId="0" applyFont="1" applyFill="1" applyBorder="1" applyAlignment="1" applyProtection="1">
      <alignment horizontal="center" vertical="center"/>
      <protection/>
    </xf>
    <xf numFmtId="0" fontId="2" fillId="33" borderId="75" xfId="0" applyFont="1" applyFill="1" applyBorder="1" applyAlignment="1" applyProtection="1">
      <alignment horizontal="center" vertical="center"/>
      <protection/>
    </xf>
    <xf numFmtId="0" fontId="2" fillId="33" borderId="63" xfId="0" applyFont="1" applyFill="1" applyBorder="1" applyAlignment="1" applyProtection="1">
      <alignment horizontal="center" vertical="center"/>
      <protection/>
    </xf>
    <xf numFmtId="0" fontId="2" fillId="33" borderId="76" xfId="0" applyFont="1" applyFill="1" applyBorder="1" applyAlignment="1" applyProtection="1">
      <alignment horizontal="center" vertical="center"/>
      <protection/>
    </xf>
    <xf numFmtId="0" fontId="2" fillId="33" borderId="64" xfId="0" applyFont="1" applyFill="1" applyBorder="1" applyAlignment="1" applyProtection="1">
      <alignment horizontal="center" vertical="center"/>
      <protection/>
    </xf>
    <xf numFmtId="0" fontId="2" fillId="33" borderId="65" xfId="0" applyFont="1" applyFill="1" applyBorder="1" applyAlignment="1" applyProtection="1">
      <alignment horizontal="center" vertical="center"/>
      <protection/>
    </xf>
    <xf numFmtId="0" fontId="2" fillId="33" borderId="70" xfId="0" applyFont="1" applyFill="1" applyBorder="1" applyAlignment="1" applyProtection="1">
      <alignment horizontal="center" vertical="center"/>
      <protection/>
    </xf>
    <xf numFmtId="0" fontId="2" fillId="33" borderId="77" xfId="0" applyFont="1" applyFill="1" applyBorder="1" applyAlignment="1" applyProtection="1">
      <alignment horizontal="center" vertical="center"/>
      <protection/>
    </xf>
    <xf numFmtId="0" fontId="7" fillId="0" borderId="16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44" fontId="9" fillId="34" borderId="12" xfId="44" applyFont="1" applyFill="1" applyBorder="1" applyAlignment="1" applyProtection="1">
      <alignment vertical="center"/>
      <protection/>
    </xf>
    <xf numFmtId="167" fontId="9" fillId="34" borderId="12" xfId="44" applyNumberFormat="1" applyFont="1" applyFill="1" applyBorder="1" applyAlignment="1" applyProtection="1">
      <alignment horizontal="center" vertical="center"/>
      <protection/>
    </xf>
    <xf numFmtId="0" fontId="7" fillId="0" borderId="16" xfId="0" applyFont="1" applyFill="1" applyBorder="1" applyAlignment="1" applyProtection="1">
      <alignment vertical="center"/>
      <protection/>
    </xf>
    <xf numFmtId="44" fontId="9" fillId="0" borderId="0" xfId="44" applyFont="1" applyFill="1" applyAlignment="1" applyProtection="1">
      <alignment vertical="center"/>
      <protection/>
    </xf>
    <xf numFmtId="167" fontId="9" fillId="0" borderId="0" xfId="44" applyNumberFormat="1" applyFont="1" applyFill="1" applyAlignment="1" applyProtection="1">
      <alignment horizontal="center" vertical="center"/>
      <protection/>
    </xf>
    <xf numFmtId="0" fontId="10" fillId="33" borderId="78" xfId="0" applyFont="1" applyFill="1" applyBorder="1" applyAlignment="1" applyProtection="1">
      <alignment horizontal="center" vertical="center"/>
      <protection/>
    </xf>
    <xf numFmtId="44" fontId="11" fillId="34" borderId="55" xfId="44" applyFont="1" applyFill="1" applyBorder="1" applyAlignment="1" applyProtection="1">
      <alignment vertical="center"/>
      <protection/>
    </xf>
    <xf numFmtId="44" fontId="11" fillId="34" borderId="79" xfId="44" applyFont="1" applyFill="1" applyBorder="1" applyAlignment="1" applyProtection="1">
      <alignment vertical="center"/>
      <protection/>
    </xf>
    <xf numFmtId="44" fontId="11" fillId="34" borderId="51" xfId="44" applyFont="1" applyFill="1" applyBorder="1" applyAlignment="1" applyProtection="1">
      <alignment vertical="center"/>
      <protection/>
    </xf>
    <xf numFmtId="167" fontId="11" fillId="34" borderId="78" xfId="44" applyNumberFormat="1" applyFont="1" applyFill="1" applyBorder="1" applyAlignment="1" applyProtection="1">
      <alignment horizontal="center" vertical="center"/>
      <protection/>
    </xf>
    <xf numFmtId="0" fontId="10" fillId="43" borderId="42" xfId="0" applyFont="1" applyFill="1" applyBorder="1" applyAlignment="1" applyProtection="1">
      <alignment vertical="center"/>
      <protection/>
    </xf>
    <xf numFmtId="0" fontId="10" fillId="43" borderId="49" xfId="0" applyFont="1" applyFill="1" applyBorder="1" applyAlignment="1" applyProtection="1">
      <alignment vertical="center"/>
      <protection/>
    </xf>
    <xf numFmtId="0" fontId="10" fillId="43" borderId="50" xfId="0" applyFont="1" applyFill="1" applyBorder="1" applyAlignment="1" applyProtection="1">
      <alignment vertical="center"/>
      <protection/>
    </xf>
    <xf numFmtId="0" fontId="8" fillId="33" borderId="24" xfId="0" applyFont="1" applyFill="1" applyBorder="1" applyAlignment="1" applyProtection="1">
      <alignment horizontal="center" vertical="center"/>
      <protection/>
    </xf>
    <xf numFmtId="0" fontId="2" fillId="33" borderId="28" xfId="0" applyFont="1" applyFill="1" applyBorder="1" applyAlignment="1" applyProtection="1">
      <alignment horizontal="center" vertical="center"/>
      <protection/>
    </xf>
    <xf numFmtId="0" fontId="2" fillId="33" borderId="80" xfId="0" applyFont="1" applyFill="1" applyBorder="1" applyAlignment="1" applyProtection="1">
      <alignment horizontal="center" vertical="center"/>
      <protection/>
    </xf>
    <xf numFmtId="167" fontId="9" fillId="0" borderId="0" xfId="44" applyNumberFormat="1" applyFont="1" applyFill="1" applyBorder="1" applyAlignment="1" applyProtection="1">
      <alignment horizontal="center" vertical="center"/>
      <protection/>
    </xf>
    <xf numFmtId="44" fontId="0" fillId="12" borderId="0" xfId="0" applyNumberFormat="1" applyFill="1" applyAlignment="1" applyProtection="1">
      <alignment/>
      <protection/>
    </xf>
    <xf numFmtId="44" fontId="0" fillId="0" borderId="0" xfId="0" applyNumberFormat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 horizontal="centerContinuous"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centerContinuous"/>
      <protection/>
    </xf>
    <xf numFmtId="0" fontId="3" fillId="0" borderId="0" xfId="0" applyFont="1" applyFill="1" applyBorder="1" applyAlignment="1" applyProtection="1">
      <alignment horizontal="centerContinuous"/>
      <protection/>
    </xf>
    <xf numFmtId="0" fontId="0" fillId="0" borderId="0" xfId="0" applyFill="1" applyAlignment="1" applyProtection="1">
      <alignment/>
      <protection/>
    </xf>
    <xf numFmtId="0" fontId="4" fillId="0" borderId="13" xfId="0" applyFont="1" applyBorder="1" applyAlignment="1" applyProtection="1">
      <alignment horizontal="center"/>
      <protection/>
    </xf>
    <xf numFmtId="0" fontId="4" fillId="0" borderId="15" xfId="0" applyFont="1" applyBorder="1" applyAlignment="1" applyProtection="1">
      <alignment horizontal="center"/>
      <protection/>
    </xf>
    <xf numFmtId="49" fontId="4" fillId="0" borderId="15" xfId="0" applyNumberFormat="1" applyFont="1" applyBorder="1" applyAlignment="1" applyProtection="1">
      <alignment horizontal="centerContinuous"/>
      <protection/>
    </xf>
    <xf numFmtId="0" fontId="0" fillId="0" borderId="15" xfId="0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5" fillId="0" borderId="16" xfId="0" applyFont="1" applyFill="1" applyBorder="1" applyAlignment="1" applyProtection="1">
      <alignment/>
      <protection/>
    </xf>
    <xf numFmtId="0" fontId="5" fillId="0" borderId="16" xfId="0" applyFont="1" applyFill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11" xfId="0" applyFont="1" applyBorder="1" applyAlignment="1" applyProtection="1">
      <alignment horizontal="center"/>
      <protection/>
    </xf>
    <xf numFmtId="0" fontId="5" fillId="0" borderId="17" xfId="0" applyFont="1" applyFill="1" applyBorder="1" applyAlignment="1" applyProtection="1">
      <alignment/>
      <protection/>
    </xf>
    <xf numFmtId="0" fontId="5" fillId="0" borderId="17" xfId="0" applyFont="1" applyFill="1" applyBorder="1" applyAlignment="1" applyProtection="1">
      <alignment horizontal="center"/>
      <protection/>
    </xf>
    <xf numFmtId="0" fontId="4" fillId="0" borderId="81" xfId="0" applyFont="1" applyBorder="1" applyAlignment="1" applyProtection="1">
      <alignment horizontal="center"/>
      <protection/>
    </xf>
    <xf numFmtId="0" fontId="4" fillId="0" borderId="82" xfId="0" applyFont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right"/>
      <protection/>
    </xf>
    <xf numFmtId="44" fontId="4" fillId="0" borderId="15" xfId="44" applyFont="1" applyFill="1" applyBorder="1" applyAlignment="1" applyProtection="1">
      <alignment/>
      <protection/>
    </xf>
    <xf numFmtId="0" fontId="4" fillId="0" borderId="15" xfId="0" applyFont="1" applyFill="1" applyBorder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5" fillId="0" borderId="14" xfId="0" applyFont="1" applyFill="1" applyBorder="1" applyAlignment="1" applyProtection="1">
      <alignment/>
      <protection/>
    </xf>
    <xf numFmtId="0" fontId="5" fillId="0" borderId="14" xfId="0" applyFont="1" applyFill="1" applyBorder="1" applyAlignment="1" applyProtection="1">
      <alignment horizontal="center"/>
      <protection/>
    </xf>
    <xf numFmtId="0" fontId="4" fillId="0" borderId="14" xfId="0" applyFont="1" applyBorder="1" applyAlignment="1" applyProtection="1">
      <alignment horizontal="center"/>
      <protection/>
    </xf>
    <xf numFmtId="0" fontId="4" fillId="0" borderId="16" xfId="0" applyFont="1" applyBorder="1" applyAlignment="1" applyProtection="1">
      <alignment horizontal="center"/>
      <protection/>
    </xf>
    <xf numFmtId="0" fontId="4" fillId="0" borderId="17" xfId="0" applyFont="1" applyBorder="1" applyAlignment="1" applyProtection="1">
      <alignment horizontal="center"/>
      <protection/>
    </xf>
    <xf numFmtId="0" fontId="4" fillId="0" borderId="83" xfId="0" applyFont="1" applyBorder="1" applyAlignment="1" applyProtection="1">
      <alignment horizontal="center"/>
      <protection/>
    </xf>
    <xf numFmtId="0" fontId="4" fillId="0" borderId="84" xfId="0" applyFont="1" applyBorder="1" applyAlignment="1" applyProtection="1">
      <alignment horizontal="center"/>
      <protection/>
    </xf>
    <xf numFmtId="0" fontId="76" fillId="40" borderId="0" xfId="0" applyFont="1" applyFill="1" applyAlignment="1" applyProtection="1">
      <alignment horizontal="center"/>
      <protection/>
    </xf>
    <xf numFmtId="0" fontId="76" fillId="40" borderId="36" xfId="0" applyFont="1" applyFill="1" applyBorder="1" applyAlignment="1" applyProtection="1">
      <alignment horizontal="center"/>
      <protection/>
    </xf>
    <xf numFmtId="0" fontId="76" fillId="0" borderId="0" xfId="0" applyFont="1" applyFill="1" applyAlignment="1" applyProtection="1">
      <alignment horizontal="center"/>
      <protection/>
    </xf>
    <xf numFmtId="0" fontId="69" fillId="0" borderId="0" xfId="0" applyFont="1" applyAlignment="1" applyProtection="1">
      <alignment/>
      <protection/>
    </xf>
    <xf numFmtId="0" fontId="69" fillId="40" borderId="42" xfId="0" applyFont="1" applyFill="1" applyBorder="1" applyAlignment="1" applyProtection="1">
      <alignment/>
      <protection/>
    </xf>
    <xf numFmtId="0" fontId="69" fillId="40" borderId="49" xfId="0" applyFont="1" applyFill="1" applyBorder="1" applyAlignment="1" applyProtection="1">
      <alignment/>
      <protection/>
    </xf>
    <xf numFmtId="164" fontId="0" fillId="40" borderId="12" xfId="0" applyNumberFormat="1" applyFill="1" applyBorder="1" applyAlignment="1" applyProtection="1">
      <alignment/>
      <protection/>
    </xf>
    <xf numFmtId="164" fontId="69" fillId="0" borderId="0" xfId="0" applyNumberFormat="1" applyFont="1" applyFill="1" applyBorder="1" applyAlignment="1" applyProtection="1">
      <alignment/>
      <protection/>
    </xf>
    <xf numFmtId="0" fontId="69" fillId="0" borderId="0" xfId="0" applyFont="1" applyFill="1" applyBorder="1" applyAlignment="1" applyProtection="1">
      <alignment/>
      <protection/>
    </xf>
    <xf numFmtId="0" fontId="69" fillId="0" borderId="0" xfId="0" applyFont="1" applyAlignment="1" applyProtection="1">
      <alignment/>
      <protection/>
    </xf>
    <xf numFmtId="0" fontId="69" fillId="40" borderId="12" xfId="0" applyFont="1" applyFill="1" applyBorder="1" applyAlignment="1" applyProtection="1">
      <alignment/>
      <protection/>
    </xf>
    <xf numFmtId="0" fontId="69" fillId="0" borderId="0" xfId="0" applyFont="1" applyAlignment="1" applyProtection="1">
      <alignment horizontal="center" vertical="center"/>
      <protection/>
    </xf>
    <xf numFmtId="0" fontId="69" fillId="0" borderId="0" xfId="0" applyFont="1" applyAlignment="1" applyProtection="1">
      <alignment horizontal="center"/>
      <protection/>
    </xf>
    <xf numFmtId="0" fontId="77" fillId="0" borderId="0" xfId="0" applyFont="1" applyAlignment="1" applyProtection="1">
      <alignment/>
      <protection/>
    </xf>
    <xf numFmtId="0" fontId="69" fillId="0" borderId="12" xfId="0" applyFont="1" applyBorder="1" applyAlignment="1" applyProtection="1">
      <alignment horizontal="center" vertical="center"/>
      <protection/>
    </xf>
    <xf numFmtId="0" fontId="69" fillId="0" borderId="12" xfId="0" applyFont="1" applyBorder="1" applyAlignment="1" applyProtection="1">
      <alignment horizontal="center"/>
      <protection/>
    </xf>
    <xf numFmtId="0" fontId="69" fillId="0" borderId="12" xfId="0" applyFont="1" applyFill="1" applyBorder="1" applyAlignment="1" applyProtection="1">
      <alignment horizontal="center"/>
      <protection/>
    </xf>
    <xf numFmtId="0" fontId="0" fillId="0" borderId="12" xfId="0" applyFont="1" applyBorder="1" applyAlignment="1" applyProtection="1">
      <alignment/>
      <protection locked="0"/>
    </xf>
    <xf numFmtId="0" fontId="0" fillId="0" borderId="12" xfId="0" applyFill="1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63" fillId="0" borderId="12" xfId="52" applyBorder="1" applyAlignment="1" applyProtection="1">
      <alignment/>
      <protection locked="0"/>
    </xf>
    <xf numFmtId="0" fontId="0" fillId="0" borderId="12" xfId="0" applyFont="1" applyFill="1" applyBorder="1" applyAlignment="1" applyProtection="1">
      <alignment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/>
    </xf>
    <xf numFmtId="164" fontId="69" fillId="38" borderId="12" xfId="0" applyNumberFormat="1" applyFont="1" applyFill="1" applyBorder="1" applyAlignment="1" applyProtection="1">
      <alignment/>
      <protection locked="0"/>
    </xf>
    <xf numFmtId="0" fontId="69" fillId="38" borderId="12" xfId="0" applyFont="1" applyFill="1" applyBorder="1" applyAlignment="1" applyProtection="1">
      <alignment/>
      <protection locked="0"/>
    </xf>
    <xf numFmtId="4" fontId="69" fillId="38" borderId="12" xfId="0" applyNumberFormat="1" applyFont="1" applyFill="1" applyBorder="1" applyAlignment="1" applyProtection="1">
      <alignment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_INFO SHEET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142875</xdr:colOff>
      <xdr:row>2</xdr:row>
      <xdr:rowOff>66675</xdr:rowOff>
    </xdr:from>
    <xdr:to>
      <xdr:col>10</xdr:col>
      <xdr:colOff>1247775</xdr:colOff>
      <xdr:row>5</xdr:row>
      <xdr:rowOff>104775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29575" y="447675"/>
          <a:ext cx="11049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161925</xdr:colOff>
      <xdr:row>0</xdr:row>
      <xdr:rowOff>47625</xdr:rowOff>
    </xdr:from>
    <xdr:to>
      <xdr:col>11</xdr:col>
      <xdr:colOff>1200150</xdr:colOff>
      <xdr:row>5</xdr:row>
      <xdr:rowOff>161925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439275" y="47625"/>
          <a:ext cx="10382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342900</xdr:colOff>
      <xdr:row>36</xdr:row>
      <xdr:rowOff>9525</xdr:rowOff>
    </xdr:from>
    <xdr:to>
      <xdr:col>11</xdr:col>
      <xdr:colOff>390525</xdr:colOff>
      <xdr:row>43</xdr:row>
      <xdr:rowOff>9525</xdr:rowOff>
    </xdr:to>
    <xdr:sp>
      <xdr:nvSpPr>
        <xdr:cNvPr id="1" name="Text 3"/>
        <xdr:cNvSpPr txBox="1">
          <a:spLocks noChangeArrowheads="1"/>
        </xdr:cNvSpPr>
      </xdr:nvSpPr>
      <xdr:spPr>
        <a:xfrm>
          <a:off x="3857625" y="6953250"/>
          <a:ext cx="1885950" cy="1381125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NOTES. 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Enter amounts into the yellow cells as necessary. All other cells will be automatically updated from other sheets.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 Not Write Or Change Anything In The Blue Or Green Cells.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7</xdr:col>
      <xdr:colOff>0</xdr:colOff>
      <xdr:row>4</xdr:row>
      <xdr:rowOff>0</xdr:rowOff>
    </xdr:to>
    <xdr:sp fLocksText="0">
      <xdr:nvSpPr>
        <xdr:cNvPr id="2" name="Text 4"/>
        <xdr:cNvSpPr txBox="1">
          <a:spLocks noChangeArrowheads="1"/>
        </xdr:cNvSpPr>
      </xdr:nvSpPr>
      <xdr:spPr>
        <a:xfrm>
          <a:off x="2533650" y="781050"/>
          <a:ext cx="981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5"/>
  <sheetViews>
    <sheetView workbookViewId="0" topLeftCell="A1">
      <selection activeCell="J87" sqref="J87"/>
    </sheetView>
  </sheetViews>
  <sheetFormatPr defaultColWidth="9.140625" defaultRowHeight="15"/>
  <cols>
    <col min="1" max="1" width="5.7109375" style="19" customWidth="1"/>
    <col min="10" max="10" width="12.8515625" style="0" customWidth="1"/>
    <col min="19" max="19" width="10.140625" style="0" customWidth="1"/>
  </cols>
  <sheetData>
    <row r="1" ht="15">
      <c r="A1" s="69" t="s">
        <v>200</v>
      </c>
    </row>
    <row r="2" spans="1:17" ht="15.75">
      <c r="A2" s="70"/>
      <c r="B2" s="189" t="s">
        <v>122</v>
      </c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90"/>
    </row>
    <row r="3" ht="15">
      <c r="A3" s="71"/>
    </row>
    <row r="4" spans="1:17" ht="15">
      <c r="A4" s="71"/>
      <c r="B4" s="191" t="s">
        <v>104</v>
      </c>
      <c r="C4" s="192"/>
      <c r="E4" s="193" t="s">
        <v>105</v>
      </c>
      <c r="F4" s="194"/>
      <c r="G4" s="194"/>
      <c r="H4" s="194"/>
      <c r="I4" s="194"/>
      <c r="J4" s="195"/>
      <c r="K4" s="72"/>
      <c r="L4" s="196" t="s">
        <v>106</v>
      </c>
      <c r="M4" s="197"/>
      <c r="N4" s="197"/>
      <c r="O4" s="197"/>
      <c r="P4" s="197"/>
      <c r="Q4" s="198"/>
    </row>
    <row r="5" spans="1:15" ht="15">
      <c r="A5" s="71"/>
      <c r="B5" s="73"/>
      <c r="C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</row>
    <row r="6" spans="1:17" ht="52.5" customHeight="1">
      <c r="A6" s="71"/>
      <c r="B6" s="223" t="s">
        <v>107</v>
      </c>
      <c r="C6" s="223"/>
      <c r="D6" s="223"/>
      <c r="E6" s="223"/>
      <c r="F6" s="223"/>
      <c r="G6" s="223"/>
      <c r="H6" s="223"/>
      <c r="I6" s="223"/>
      <c r="J6" s="223"/>
      <c r="K6" s="223"/>
      <c r="L6" s="223"/>
      <c r="M6" s="223"/>
      <c r="N6" s="224"/>
      <c r="O6" s="73"/>
      <c r="P6" s="73"/>
      <c r="Q6" s="73"/>
    </row>
    <row r="7" spans="1:15" ht="15">
      <c r="A7" s="71"/>
      <c r="B7" s="73"/>
      <c r="C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</row>
    <row r="8" spans="1:18" ht="15">
      <c r="A8" s="71"/>
      <c r="B8" s="187"/>
      <c r="C8" s="187"/>
      <c r="D8" s="187"/>
      <c r="E8" s="187"/>
      <c r="F8" s="187"/>
      <c r="G8" s="187"/>
      <c r="H8" s="187"/>
      <c r="I8" s="187"/>
      <c r="J8" s="187"/>
      <c r="K8" s="187"/>
      <c r="L8" s="187"/>
      <c r="M8" s="187"/>
      <c r="N8" s="188"/>
      <c r="O8" s="73"/>
      <c r="P8" s="73"/>
      <c r="Q8" s="73"/>
      <c r="R8" s="73"/>
    </row>
    <row r="9" spans="1:17" ht="15">
      <c r="A9" s="74"/>
      <c r="P9" s="75"/>
      <c r="Q9" s="75"/>
    </row>
    <row r="10" spans="1:19" ht="15">
      <c r="A10" s="74">
        <v>1</v>
      </c>
      <c r="B10" s="185" t="s">
        <v>139</v>
      </c>
      <c r="C10" s="185"/>
      <c r="D10" s="185"/>
      <c r="E10" s="185"/>
      <c r="F10" s="185"/>
      <c r="G10" s="185"/>
      <c r="H10" s="185"/>
      <c r="I10" s="185"/>
      <c r="J10" s="185"/>
      <c r="K10" s="185"/>
      <c r="L10" s="185"/>
      <c r="M10" s="185"/>
      <c r="N10" s="185"/>
      <c r="Q10" s="136" t="s">
        <v>108</v>
      </c>
      <c r="R10" s="137"/>
      <c r="S10" s="138"/>
    </row>
    <row r="11" spans="1:19" ht="15">
      <c r="A11" s="74"/>
      <c r="Q11" s="126" t="s">
        <v>109</v>
      </c>
      <c r="R11" s="127"/>
      <c r="S11" s="128"/>
    </row>
    <row r="12" spans="1:19" ht="15">
      <c r="A12" s="74">
        <v>2</v>
      </c>
      <c r="B12" s="185" t="s">
        <v>202</v>
      </c>
      <c r="C12" s="186"/>
      <c r="D12" s="186"/>
      <c r="E12" s="186"/>
      <c r="F12" s="186"/>
      <c r="G12" s="186"/>
      <c r="H12" s="186"/>
      <c r="I12" s="186"/>
      <c r="J12" s="186"/>
      <c r="K12" s="186"/>
      <c r="L12" s="186"/>
      <c r="M12" s="186"/>
      <c r="Q12" s="126" t="s">
        <v>155</v>
      </c>
      <c r="R12" s="127"/>
      <c r="S12" s="128"/>
    </row>
    <row r="13" spans="1:19" ht="15">
      <c r="A13" s="74"/>
      <c r="B13" s="18"/>
      <c r="Q13" s="126" t="s">
        <v>110</v>
      </c>
      <c r="R13" s="127"/>
      <c r="S13" s="128"/>
    </row>
    <row r="14" spans="1:19" ht="15">
      <c r="A14" s="74">
        <v>3</v>
      </c>
      <c r="B14" s="185" t="s">
        <v>111</v>
      </c>
      <c r="C14" s="185"/>
      <c r="D14" s="185"/>
      <c r="E14" s="185"/>
      <c r="F14" s="185"/>
      <c r="G14" s="185"/>
      <c r="H14" s="185"/>
      <c r="I14" s="185"/>
      <c r="J14" s="185"/>
      <c r="K14" s="185"/>
      <c r="L14" s="185"/>
      <c r="Q14" s="129" t="s">
        <v>112</v>
      </c>
      <c r="R14" s="130"/>
      <c r="S14" s="131"/>
    </row>
    <row r="15" spans="1:19" ht="15">
      <c r="A15" s="74"/>
      <c r="B15" s="18"/>
      <c r="Q15" s="132" t="s">
        <v>156</v>
      </c>
      <c r="R15" s="133"/>
      <c r="S15" s="134"/>
    </row>
    <row r="16" spans="1:19" ht="15">
      <c r="A16" s="74">
        <v>4</v>
      </c>
      <c r="B16" s="185" t="s">
        <v>113</v>
      </c>
      <c r="C16" s="185"/>
      <c r="D16" s="185"/>
      <c r="E16" s="185"/>
      <c r="F16" s="185"/>
      <c r="G16" s="185"/>
      <c r="H16" s="185"/>
      <c r="I16" s="185"/>
      <c r="J16" s="185"/>
      <c r="K16" s="185"/>
      <c r="L16" s="185"/>
      <c r="M16" s="185"/>
      <c r="Q16" s="135"/>
      <c r="R16" s="135"/>
      <c r="S16" s="135"/>
    </row>
    <row r="17" spans="1:19" ht="15">
      <c r="A17" s="74"/>
      <c r="Q17" s="76" t="s">
        <v>114</v>
      </c>
      <c r="R17" s="76" t="s">
        <v>115</v>
      </c>
      <c r="S17" s="77" t="s">
        <v>10</v>
      </c>
    </row>
    <row r="18" spans="1:19" ht="15">
      <c r="A18" s="74">
        <v>5</v>
      </c>
      <c r="B18" s="98" t="s">
        <v>138</v>
      </c>
      <c r="F18" s="78"/>
      <c r="Q18" s="79"/>
      <c r="R18" s="80">
        <f>Q18/'VAT ADJUSTMENT'!D4</f>
        <v>0</v>
      </c>
      <c r="S18" s="81">
        <f>Q18-R18</f>
        <v>0</v>
      </c>
    </row>
    <row r="19" spans="1:2" ht="15">
      <c r="A19" s="74"/>
      <c r="B19" s="93"/>
    </row>
    <row r="20" spans="1:21" ht="15">
      <c r="A20" s="74">
        <v>6</v>
      </c>
      <c r="B20" s="111" t="s">
        <v>137</v>
      </c>
      <c r="C20" s="139"/>
      <c r="D20" s="139"/>
      <c r="E20" s="139"/>
      <c r="F20" s="139"/>
      <c r="G20" s="139"/>
      <c r="H20" s="139"/>
      <c r="I20" s="139"/>
      <c r="J20" s="139"/>
      <c r="K20" s="139"/>
      <c r="L20" s="139"/>
      <c r="M20" s="139"/>
      <c r="N20" s="139"/>
      <c r="O20" s="139"/>
      <c r="P20" s="139"/>
      <c r="Q20" s="139"/>
      <c r="R20" s="139"/>
      <c r="S20" s="139"/>
      <c r="T20" s="139"/>
      <c r="U20" s="139"/>
    </row>
    <row r="21" spans="1:21" ht="15">
      <c r="A21" s="74"/>
      <c r="B21" s="139"/>
      <c r="C21" s="139"/>
      <c r="D21" s="139"/>
      <c r="E21" s="139"/>
      <c r="F21" s="139"/>
      <c r="G21" s="139"/>
      <c r="H21" s="139"/>
      <c r="I21" s="139"/>
      <c r="J21" s="139"/>
      <c r="K21" s="139"/>
      <c r="L21" s="139"/>
      <c r="M21" s="139"/>
      <c r="N21" s="139"/>
      <c r="O21" s="139"/>
      <c r="P21" s="139"/>
      <c r="Q21" s="139"/>
      <c r="R21" s="139"/>
      <c r="S21" s="139"/>
      <c r="T21" s="139"/>
      <c r="U21" s="139"/>
    </row>
    <row r="22" spans="1:16" ht="15">
      <c r="A22" s="74">
        <v>7</v>
      </c>
      <c r="B22" s="18" t="s">
        <v>144</v>
      </c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</row>
    <row r="23" spans="1:2" ht="15">
      <c r="A23" s="74"/>
      <c r="B23" s="18"/>
    </row>
    <row r="24" spans="1:21" s="122" customFormat="1" ht="15">
      <c r="A24" s="74">
        <v>8</v>
      </c>
      <c r="B24" s="18" t="s">
        <v>131</v>
      </c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</row>
    <row r="25" spans="1:21" s="122" customFormat="1" ht="15">
      <c r="A25" s="74"/>
      <c r="B25" s="18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</row>
    <row r="26" spans="1:2" s="142" customFormat="1" ht="15">
      <c r="A26" s="74">
        <v>9</v>
      </c>
      <c r="B26" s="18" t="s">
        <v>140</v>
      </c>
    </row>
    <row r="27" spans="1:21" ht="15">
      <c r="A27" s="74"/>
      <c r="B27" s="18"/>
      <c r="C27" s="122"/>
      <c r="D27" s="122"/>
      <c r="E27" s="122"/>
      <c r="F27" s="122"/>
      <c r="G27" s="122"/>
      <c r="H27" s="122"/>
      <c r="I27" s="122"/>
      <c r="J27" s="122"/>
      <c r="K27" s="122"/>
      <c r="L27" s="122"/>
      <c r="M27" s="122"/>
      <c r="N27" s="122"/>
      <c r="O27" s="122"/>
      <c r="P27" s="122"/>
      <c r="Q27" s="122"/>
      <c r="R27" s="122"/>
      <c r="S27" s="122"/>
      <c r="T27" s="122"/>
      <c r="U27" s="122"/>
    </row>
    <row r="28" spans="1:2" ht="15">
      <c r="A28" s="74">
        <v>10</v>
      </c>
      <c r="B28" s="18" t="s">
        <v>129</v>
      </c>
    </row>
    <row r="29" spans="1:13" ht="15">
      <c r="A29" s="74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</row>
    <row r="30" spans="1:21" s="122" customFormat="1" ht="15">
      <c r="A30" s="74">
        <v>11</v>
      </c>
      <c r="B30" s="18" t="s">
        <v>130</v>
      </c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/>
      <c r="O30"/>
      <c r="P30"/>
      <c r="Q30"/>
      <c r="R30"/>
      <c r="S30"/>
      <c r="T30"/>
      <c r="U30"/>
    </row>
    <row r="31" spans="1:13" s="139" customFormat="1" ht="15">
      <c r="A31" s="74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</row>
    <row r="32" spans="1:20" ht="15">
      <c r="A32" s="74">
        <v>12</v>
      </c>
      <c r="B32" s="18" t="s">
        <v>116</v>
      </c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</row>
    <row r="33" spans="1:19" ht="15">
      <c r="A33" s="74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</row>
    <row r="34" spans="1:19" ht="15">
      <c r="A34" s="74">
        <v>13</v>
      </c>
      <c r="B34" s="18" t="s">
        <v>117</v>
      </c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</row>
    <row r="35" spans="1:19" ht="15">
      <c r="A35" s="99" t="s">
        <v>1</v>
      </c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</row>
    <row r="36" spans="1:19" ht="15">
      <c r="A36" s="99">
        <v>14</v>
      </c>
      <c r="B36" s="18" t="s">
        <v>132</v>
      </c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</row>
    <row r="37" spans="1:2" ht="15">
      <c r="A37" s="99" t="s">
        <v>1</v>
      </c>
      <c r="B37" s="18"/>
    </row>
    <row r="38" spans="1:2" ht="15">
      <c r="A38" s="99">
        <v>15</v>
      </c>
      <c r="B38" s="94" t="s">
        <v>142</v>
      </c>
    </row>
    <row r="39" spans="1:2" ht="15">
      <c r="A39" s="99" t="s">
        <v>1</v>
      </c>
      <c r="B39" s="18"/>
    </row>
    <row r="40" spans="1:2" ht="15">
      <c r="A40" s="99">
        <v>16</v>
      </c>
      <c r="B40" s="18" t="s">
        <v>143</v>
      </c>
    </row>
    <row r="41" spans="1:2" ht="15">
      <c r="A41" s="125"/>
      <c r="B41" s="18"/>
    </row>
    <row r="42" spans="1:2" ht="15">
      <c r="A42" s="99"/>
      <c r="B42" s="18"/>
    </row>
    <row r="43" ht="15">
      <c r="B43" t="s">
        <v>1</v>
      </c>
    </row>
    <row r="45" ht="15">
      <c r="B45" t="s">
        <v>1</v>
      </c>
    </row>
  </sheetData>
  <sheetProtection/>
  <mergeCells count="10">
    <mergeCell ref="B16:M16"/>
    <mergeCell ref="B10:N10"/>
    <mergeCell ref="B12:M12"/>
    <mergeCell ref="B8:N8"/>
    <mergeCell ref="B2:Q2"/>
    <mergeCell ref="B4:C4"/>
    <mergeCell ref="E4:J4"/>
    <mergeCell ref="L4:Q4"/>
    <mergeCell ref="B6:N6"/>
    <mergeCell ref="B14:L14"/>
  </mergeCells>
  <printOptions/>
  <pageMargins left="0.7" right="0.7" top="0.75" bottom="0.75" header="0.3" footer="0.3"/>
  <pageSetup fitToHeight="1" fitToWidth="1" horizontalDpi="360" verticalDpi="360" orientation="landscape" paperSize="9" scale="64" r:id="rId1"/>
  <headerFooter>
    <oddFooter>&amp;RRev 03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M11"/>
  <sheetViews>
    <sheetView workbookViewId="0" topLeftCell="A1">
      <selection activeCell="H12" sqref="H12"/>
    </sheetView>
  </sheetViews>
  <sheetFormatPr defaultColWidth="9.140625" defaultRowHeight="15"/>
  <cols>
    <col min="2" max="2" width="15.7109375" style="0" customWidth="1"/>
  </cols>
  <sheetData>
    <row r="1" spans="1:8" s="159" customFormat="1" ht="15">
      <c r="A1" s="168" t="s">
        <v>159</v>
      </c>
      <c r="B1" s="166"/>
      <c r="C1" s="166"/>
      <c r="D1" s="177"/>
      <c r="E1" s="177" t="s">
        <v>174</v>
      </c>
      <c r="F1" s="167"/>
      <c r="G1" s="167"/>
      <c r="H1" s="167"/>
    </row>
    <row r="2" spans="1:8" s="159" customFormat="1" ht="15">
      <c r="A2" s="166"/>
      <c r="B2" s="166"/>
      <c r="C2" s="166"/>
      <c r="D2" s="166"/>
      <c r="E2" s="166"/>
      <c r="F2" s="167"/>
      <c r="G2" s="167"/>
      <c r="H2" s="167"/>
    </row>
    <row r="3" spans="1:13" ht="15">
      <c r="A3" s="219" t="s">
        <v>158</v>
      </c>
      <c r="B3" s="219"/>
      <c r="C3" s="169">
        <v>0.2</v>
      </c>
      <c r="D3" s="169">
        <v>1.2</v>
      </c>
      <c r="E3" s="166"/>
      <c r="F3" s="170" t="s">
        <v>161</v>
      </c>
      <c r="G3" s="170"/>
      <c r="H3" s="170"/>
      <c r="I3" s="171"/>
      <c r="J3" s="171"/>
      <c r="K3" s="171"/>
      <c r="L3" s="171"/>
      <c r="M3" s="171"/>
    </row>
    <row r="4" spans="1:8" ht="15">
      <c r="A4" s="219" t="s">
        <v>160</v>
      </c>
      <c r="B4" s="219"/>
      <c r="C4" s="169">
        <v>0.05</v>
      </c>
      <c r="D4" s="169">
        <v>1.05</v>
      </c>
      <c r="E4" s="166"/>
      <c r="F4" s="167"/>
      <c r="G4" s="167"/>
      <c r="H4" s="167"/>
    </row>
    <row r="5" spans="1:8" ht="15">
      <c r="A5" s="166"/>
      <c r="B5" s="166"/>
      <c r="C5" s="166"/>
      <c r="D5" s="166"/>
      <c r="E5" s="166"/>
      <c r="F5" s="167"/>
      <c r="G5" s="167"/>
      <c r="H5" s="167"/>
    </row>
    <row r="6" spans="1:8" s="183" customFormat="1" ht="15">
      <c r="A6" s="184" t="s">
        <v>199</v>
      </c>
      <c r="B6" s="166"/>
      <c r="C6" s="166"/>
      <c r="D6" s="166"/>
      <c r="E6" s="166"/>
      <c r="F6" s="167"/>
      <c r="G6" s="167"/>
      <c r="H6" s="167"/>
    </row>
    <row r="7" spans="1:8" ht="15">
      <c r="A7" s="166"/>
      <c r="B7" s="166"/>
      <c r="C7" s="166"/>
      <c r="D7" s="166"/>
      <c r="E7" s="166"/>
      <c r="F7" s="167"/>
      <c r="G7" s="167"/>
      <c r="H7" s="167"/>
    </row>
    <row r="8" spans="1:8" ht="15">
      <c r="A8" s="219" t="s">
        <v>198</v>
      </c>
      <c r="B8" s="219"/>
      <c r="C8" s="169">
        <v>0.2</v>
      </c>
      <c r="D8" s="169">
        <v>1.2</v>
      </c>
      <c r="E8" s="166"/>
      <c r="F8" s="167"/>
      <c r="G8" s="167"/>
      <c r="H8" s="167"/>
    </row>
    <row r="9" spans="1:8" ht="15">
      <c r="A9" s="166"/>
      <c r="B9" s="166"/>
      <c r="C9" s="166"/>
      <c r="D9" s="166"/>
      <c r="E9" s="166"/>
      <c r="F9" s="167"/>
      <c r="G9" s="167"/>
      <c r="H9" s="167"/>
    </row>
    <row r="10" spans="1:8" ht="15">
      <c r="A10" s="167"/>
      <c r="B10" s="167"/>
      <c r="C10" s="167"/>
      <c r="D10" s="167"/>
      <c r="E10" s="167"/>
      <c r="F10" s="167"/>
      <c r="G10" s="167"/>
      <c r="H10" s="167"/>
    </row>
    <row r="11" spans="1:8" ht="15">
      <c r="A11" s="167"/>
      <c r="B11" s="167"/>
      <c r="C11" s="167"/>
      <c r="D11" s="167"/>
      <c r="E11" s="167"/>
      <c r="F11" s="167"/>
      <c r="G11" s="167"/>
      <c r="H11" s="167"/>
    </row>
  </sheetData>
  <sheetProtection password="C5AE" sheet="1"/>
  <mergeCells count="3">
    <mergeCell ref="A3:B3"/>
    <mergeCell ref="A4:B4"/>
    <mergeCell ref="A8:B8"/>
  </mergeCells>
  <printOptions/>
  <pageMargins left="0.7" right="0.7" top="0.75" bottom="0.75" header="0.3" footer="0.3"/>
  <pageSetup horizontalDpi="600" verticalDpi="600" orientation="portrait" paperSize="9" scale="97" r:id="rId1"/>
  <headerFooter>
    <oddFooter>&amp;RRev 03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B9"/>
  <sheetViews>
    <sheetView workbookViewId="0" topLeftCell="A1">
      <selection activeCell="G13" sqref="G13"/>
    </sheetView>
  </sheetViews>
  <sheetFormatPr defaultColWidth="9.140625" defaultRowHeight="15"/>
  <cols>
    <col min="1" max="1" width="14.28125" style="250" customWidth="1"/>
    <col min="2" max="16384" width="9.140625" style="250" customWidth="1"/>
  </cols>
  <sheetData>
    <row r="1" spans="1:2" ht="15">
      <c r="A1" s="250" t="s">
        <v>176</v>
      </c>
      <c r="B1" s="251">
        <f>1.69%</f>
        <v>0.0169</v>
      </c>
    </row>
    <row r="2" spans="1:2" ht="15">
      <c r="A2" s="250" t="s">
        <v>177</v>
      </c>
      <c r="B2" s="252">
        <v>0</v>
      </c>
    </row>
    <row r="3" spans="1:2" ht="15">
      <c r="A3" s="250" t="s">
        <v>178</v>
      </c>
      <c r="B3" s="252">
        <v>0</v>
      </c>
    </row>
    <row r="4" spans="1:2" ht="15">
      <c r="A4" s="250" t="s">
        <v>179</v>
      </c>
      <c r="B4" s="252">
        <v>0</v>
      </c>
    </row>
    <row r="5" ht="15">
      <c r="B5" s="252"/>
    </row>
    <row r="6" ht="15">
      <c r="B6" s="252"/>
    </row>
    <row r="7" ht="15">
      <c r="B7" s="252" t="s">
        <v>182</v>
      </c>
    </row>
    <row r="9" ht="15">
      <c r="B9" s="253" t="s">
        <v>183</v>
      </c>
    </row>
  </sheetData>
  <sheetProtection password="C5AE" sheet="1"/>
  <printOptions/>
  <pageMargins left="0.7" right="0.7" top="0.75" bottom="0.75" header="0.3" footer="0.3"/>
  <pageSetup horizontalDpi="600" verticalDpi="600" orientation="portrait" paperSize="9" scale="97" r:id="rId1"/>
  <headerFooter>
    <oddFooter>&amp;RRev 03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C256"/>
  <sheetViews>
    <sheetView workbookViewId="0" topLeftCell="A1">
      <selection activeCell="A1" sqref="A1:IV16384"/>
    </sheetView>
  </sheetViews>
  <sheetFormatPr defaultColWidth="9.140625" defaultRowHeight="15"/>
  <cols>
    <col min="1" max="1" width="20.140625" style="0" customWidth="1"/>
  </cols>
  <sheetData>
    <row r="1" spans="1:3" ht="15">
      <c r="A1" t="s">
        <v>196</v>
      </c>
      <c r="C1" t="s">
        <v>201</v>
      </c>
    </row>
    <row r="2" ht="15">
      <c r="C2" t="s">
        <v>200</v>
      </c>
    </row>
    <row r="9" ht="15">
      <c r="A9">
        <f>_xlfn.COUNTIFS('INFO SHEET'!D9,"&gt;0")</f>
        <v>0</v>
      </c>
    </row>
    <row r="10" ht="15">
      <c r="A10" s="183">
        <f>_xlfn.COUNTIFS('INFO SHEET'!D10,"&gt;0")</f>
        <v>0</v>
      </c>
    </row>
    <row r="11" ht="15">
      <c r="A11" s="183">
        <f>_xlfn.COUNTIFS('INFO SHEET'!D11,"&gt;0")</f>
        <v>0</v>
      </c>
    </row>
    <row r="12" ht="15">
      <c r="A12" s="183">
        <f>_xlfn.COUNTIFS('INFO SHEET'!D12,"&gt;0")</f>
        <v>0</v>
      </c>
    </row>
    <row r="13" ht="15">
      <c r="A13" s="183">
        <f>_xlfn.COUNTIFS('INFO SHEET'!D13,"&gt;0")</f>
        <v>0</v>
      </c>
    </row>
    <row r="14" ht="15">
      <c r="A14" s="183">
        <f>_xlfn.COUNTIFS('INFO SHEET'!D14,"&gt;0")</f>
        <v>0</v>
      </c>
    </row>
    <row r="15" ht="15">
      <c r="A15" s="183">
        <f>_xlfn.COUNTIFS('INFO SHEET'!D15,"&gt;0")</f>
        <v>0</v>
      </c>
    </row>
    <row r="16" ht="15">
      <c r="A16" s="183">
        <f>_xlfn.COUNTIFS('INFO SHEET'!D16,"&gt;0")</f>
        <v>0</v>
      </c>
    </row>
    <row r="17" ht="15">
      <c r="A17" s="183">
        <f>_xlfn.COUNTIFS('INFO SHEET'!D17,"&gt;0")</f>
        <v>0</v>
      </c>
    </row>
    <row r="18" ht="15">
      <c r="A18" s="183">
        <f>_xlfn.COUNTIFS('INFO SHEET'!D18,"&gt;0")</f>
        <v>0</v>
      </c>
    </row>
    <row r="19" ht="15">
      <c r="A19" s="183">
        <f>_xlfn.COUNTIFS('INFO SHEET'!D19,"&gt;0")</f>
        <v>0</v>
      </c>
    </row>
    <row r="20" ht="15">
      <c r="A20" s="183">
        <f>_xlfn.COUNTIFS('INFO SHEET'!D20,"&gt;0")</f>
        <v>0</v>
      </c>
    </row>
    <row r="21" ht="15">
      <c r="A21" s="183">
        <f>_xlfn.COUNTIFS('INFO SHEET'!D21,"&gt;0")</f>
        <v>0</v>
      </c>
    </row>
    <row r="22" ht="15">
      <c r="A22" s="183">
        <f>_xlfn.COUNTIFS('INFO SHEET'!D22,"&gt;0")</f>
        <v>0</v>
      </c>
    </row>
    <row r="23" ht="15">
      <c r="A23" s="183">
        <f>_xlfn.COUNTIFS('INFO SHEET'!D23,"&gt;0")</f>
        <v>0</v>
      </c>
    </row>
    <row r="24" ht="15">
      <c r="A24" s="183">
        <f>_xlfn.COUNTIFS('INFO SHEET'!D24,"&gt;0")</f>
        <v>0</v>
      </c>
    </row>
    <row r="25" ht="15">
      <c r="A25" s="183">
        <f>_xlfn.COUNTIFS('INFO SHEET'!D25,"&gt;0")</f>
        <v>0</v>
      </c>
    </row>
    <row r="26" ht="15">
      <c r="A26" s="183">
        <f>_xlfn.COUNTIFS('INFO SHEET'!D26,"&gt;0")</f>
        <v>0</v>
      </c>
    </row>
    <row r="27" ht="15">
      <c r="A27" s="183">
        <f>_xlfn.COUNTIFS('INFO SHEET'!D27,"&gt;0")</f>
        <v>0</v>
      </c>
    </row>
    <row r="28" ht="15">
      <c r="A28" s="183">
        <f>_xlfn.COUNTIFS('INFO SHEET'!D28,"&gt;0")</f>
        <v>0</v>
      </c>
    </row>
    <row r="29" ht="15">
      <c r="A29" s="183">
        <f>_xlfn.COUNTIFS('INFO SHEET'!D29,"&gt;0")</f>
        <v>0</v>
      </c>
    </row>
    <row r="30" ht="15">
      <c r="A30" s="183">
        <f>_xlfn.COUNTIFS('INFO SHEET'!D30,"&gt;0")</f>
        <v>0</v>
      </c>
    </row>
    <row r="31" ht="15">
      <c r="A31" s="183">
        <f>_xlfn.COUNTIFS('INFO SHEET'!D31,"&gt;0")</f>
        <v>0</v>
      </c>
    </row>
    <row r="32" ht="15">
      <c r="A32" s="183">
        <f>_xlfn.COUNTIFS('INFO SHEET'!D32,"&gt;0")</f>
        <v>0</v>
      </c>
    </row>
    <row r="33" ht="15">
      <c r="A33" s="183">
        <f>_xlfn.COUNTIFS('INFO SHEET'!D33,"&gt;0")</f>
        <v>0</v>
      </c>
    </row>
    <row r="34" ht="15">
      <c r="A34" s="183">
        <f>_xlfn.COUNTIFS('INFO SHEET'!D34,"&gt;0")</f>
        <v>0</v>
      </c>
    </row>
    <row r="35" ht="15">
      <c r="A35" s="183">
        <f>_xlfn.COUNTIFS('INFO SHEET'!D35,"&gt;0")</f>
        <v>0</v>
      </c>
    </row>
    <row r="36" ht="15">
      <c r="A36" s="183">
        <f>_xlfn.COUNTIFS('INFO SHEET'!D36,"&gt;0")</f>
        <v>0</v>
      </c>
    </row>
    <row r="37" ht="15">
      <c r="A37" s="183">
        <f>_xlfn.COUNTIFS('INFO SHEET'!D37,"&gt;0")</f>
        <v>0</v>
      </c>
    </row>
    <row r="38" ht="15">
      <c r="A38" s="183">
        <f>_xlfn.COUNTIFS('INFO SHEET'!D38,"&gt;0")</f>
        <v>0</v>
      </c>
    </row>
    <row r="39" ht="15">
      <c r="A39" s="183">
        <f>_xlfn.COUNTIFS('INFO SHEET'!D39,"&gt;0")</f>
        <v>0</v>
      </c>
    </row>
    <row r="40" ht="15">
      <c r="A40" s="183">
        <f>_xlfn.COUNTIFS('INFO SHEET'!D40,"&gt;0")</f>
        <v>0</v>
      </c>
    </row>
    <row r="41" ht="15">
      <c r="A41" s="183">
        <f>_xlfn.COUNTIFS('INFO SHEET'!D41,"&gt;0")</f>
        <v>0</v>
      </c>
    </row>
    <row r="42" ht="15">
      <c r="A42" s="183">
        <f>_xlfn.COUNTIFS('INFO SHEET'!D42,"&gt;0")</f>
        <v>0</v>
      </c>
    </row>
    <row r="43" ht="15">
      <c r="A43" s="183">
        <f>_xlfn.COUNTIFS('INFO SHEET'!D43,"&gt;0")</f>
        <v>0</v>
      </c>
    </row>
    <row r="44" ht="15">
      <c r="A44" s="183">
        <f>_xlfn.COUNTIFS('INFO SHEET'!D44,"&gt;0")</f>
        <v>0</v>
      </c>
    </row>
    <row r="45" ht="15">
      <c r="A45" s="183">
        <f>_xlfn.COUNTIFS('INFO SHEET'!D45,"&gt;0")</f>
        <v>0</v>
      </c>
    </row>
    <row r="46" ht="15">
      <c r="A46" s="183">
        <f>_xlfn.COUNTIFS('INFO SHEET'!D46,"&gt;0")</f>
        <v>0</v>
      </c>
    </row>
    <row r="47" ht="15">
      <c r="A47" s="183">
        <f>_xlfn.COUNTIFS('INFO SHEET'!D47,"&gt;0")</f>
        <v>0</v>
      </c>
    </row>
    <row r="48" ht="15">
      <c r="A48" s="183">
        <f>_xlfn.COUNTIFS('INFO SHEET'!D48,"&gt;0")</f>
        <v>0</v>
      </c>
    </row>
    <row r="49" ht="15">
      <c r="A49" s="183">
        <f>_xlfn.COUNTIFS('INFO SHEET'!D49,"&gt;0")</f>
        <v>0</v>
      </c>
    </row>
    <row r="50" ht="15">
      <c r="A50" s="183">
        <f>_xlfn.COUNTIFS('INFO SHEET'!D50,"&gt;0")</f>
        <v>0</v>
      </c>
    </row>
    <row r="51" ht="15">
      <c r="A51" s="183">
        <f>_xlfn.COUNTIFS('INFO SHEET'!D51,"&gt;0")</f>
        <v>0</v>
      </c>
    </row>
    <row r="52" ht="15">
      <c r="A52" s="183">
        <f>_xlfn.COUNTIFS('INFO SHEET'!D52,"&gt;0")</f>
        <v>0</v>
      </c>
    </row>
    <row r="53" ht="15">
      <c r="A53" s="183">
        <f>_xlfn.COUNTIFS('INFO SHEET'!D53,"&gt;0")</f>
        <v>0</v>
      </c>
    </row>
    <row r="54" ht="15">
      <c r="A54" s="183">
        <f>_xlfn.COUNTIFS('INFO SHEET'!D54,"&gt;0")</f>
        <v>0</v>
      </c>
    </row>
    <row r="55" ht="15">
      <c r="A55" s="183">
        <f>_xlfn.COUNTIFS('INFO SHEET'!D55,"&gt;0")</f>
        <v>0</v>
      </c>
    </row>
    <row r="56" ht="15">
      <c r="A56" s="183">
        <f>_xlfn.COUNTIFS('INFO SHEET'!D56,"&gt;0")</f>
        <v>0</v>
      </c>
    </row>
    <row r="57" ht="15">
      <c r="A57" s="183">
        <f>_xlfn.COUNTIFS('INFO SHEET'!D57,"&gt;0")</f>
        <v>0</v>
      </c>
    </row>
    <row r="58" ht="15">
      <c r="A58" s="183">
        <f>_xlfn.COUNTIFS('INFO SHEET'!D58,"&gt;0")</f>
        <v>0</v>
      </c>
    </row>
    <row r="59" ht="15">
      <c r="A59" s="183">
        <f>_xlfn.COUNTIFS('INFO SHEET'!D59,"&gt;0")</f>
        <v>0</v>
      </c>
    </row>
    <row r="60" ht="15">
      <c r="A60" s="183">
        <f>_xlfn.COUNTIFS('INFO SHEET'!D60,"&gt;0")</f>
        <v>0</v>
      </c>
    </row>
    <row r="61" ht="15">
      <c r="A61" s="183">
        <f>_xlfn.COUNTIFS('INFO SHEET'!D61,"&gt;0")</f>
        <v>0</v>
      </c>
    </row>
    <row r="62" ht="15">
      <c r="A62" s="183">
        <f>_xlfn.COUNTIFS('INFO SHEET'!D62,"&gt;0")</f>
        <v>0</v>
      </c>
    </row>
    <row r="63" ht="15">
      <c r="A63" s="183">
        <f>_xlfn.COUNTIFS('INFO SHEET'!D63,"&gt;0")</f>
        <v>0</v>
      </c>
    </row>
    <row r="64" ht="15">
      <c r="A64" s="183">
        <f>_xlfn.COUNTIFS('INFO SHEET'!D64,"&gt;0")</f>
        <v>0</v>
      </c>
    </row>
    <row r="65" ht="15">
      <c r="A65" s="183">
        <f>_xlfn.COUNTIFS('INFO SHEET'!D65,"&gt;0")</f>
        <v>0</v>
      </c>
    </row>
    <row r="66" ht="15">
      <c r="A66" s="183">
        <f>_xlfn.COUNTIFS('INFO SHEET'!D66,"&gt;0")</f>
        <v>0</v>
      </c>
    </row>
    <row r="67" ht="15">
      <c r="A67" s="183">
        <f>_xlfn.COUNTIFS('INFO SHEET'!D67,"&gt;0")</f>
        <v>0</v>
      </c>
    </row>
    <row r="68" ht="15">
      <c r="A68" s="183">
        <f>_xlfn.COUNTIFS('INFO SHEET'!D68,"&gt;0")</f>
        <v>0</v>
      </c>
    </row>
    <row r="69" ht="15">
      <c r="A69" s="183">
        <f>_xlfn.COUNTIFS('INFO SHEET'!D69,"&gt;0")</f>
        <v>0</v>
      </c>
    </row>
    <row r="70" ht="15">
      <c r="A70" s="183">
        <f>_xlfn.COUNTIFS('INFO SHEET'!D70,"&gt;0")</f>
        <v>0</v>
      </c>
    </row>
    <row r="71" ht="15">
      <c r="A71" s="183">
        <f>_xlfn.COUNTIFS('INFO SHEET'!D71,"&gt;0")</f>
        <v>0</v>
      </c>
    </row>
    <row r="72" ht="15">
      <c r="A72" s="183">
        <f>_xlfn.COUNTIFS('INFO SHEET'!D72,"&gt;0")</f>
        <v>0</v>
      </c>
    </row>
    <row r="73" ht="15">
      <c r="A73" s="183">
        <f>_xlfn.COUNTIFS('INFO SHEET'!D73,"&gt;0")</f>
        <v>0</v>
      </c>
    </row>
    <row r="74" ht="15">
      <c r="A74" s="183">
        <f>_xlfn.COUNTIFS('INFO SHEET'!D74,"&gt;0")</f>
        <v>0</v>
      </c>
    </row>
    <row r="75" ht="15">
      <c r="A75" s="183">
        <f>_xlfn.COUNTIFS('INFO SHEET'!D75,"&gt;0")</f>
        <v>0</v>
      </c>
    </row>
    <row r="76" ht="15">
      <c r="A76" s="183">
        <f>_xlfn.COUNTIFS('INFO SHEET'!D76,"&gt;0")</f>
        <v>0</v>
      </c>
    </row>
    <row r="77" ht="15">
      <c r="A77" s="183">
        <f>_xlfn.COUNTIFS('INFO SHEET'!D77,"&gt;0")</f>
        <v>0</v>
      </c>
    </row>
    <row r="78" ht="15">
      <c r="A78" s="183">
        <f>_xlfn.COUNTIFS('INFO SHEET'!D78,"&gt;0")</f>
        <v>0</v>
      </c>
    </row>
    <row r="79" ht="15">
      <c r="A79" s="183">
        <f>_xlfn.COUNTIFS('INFO SHEET'!D79,"&gt;0")</f>
        <v>0</v>
      </c>
    </row>
    <row r="80" ht="15">
      <c r="A80" s="183">
        <f>_xlfn.COUNTIFS('INFO SHEET'!D80,"&gt;0")</f>
        <v>0</v>
      </c>
    </row>
    <row r="81" ht="15">
      <c r="A81" s="183">
        <f>_xlfn.COUNTIFS('INFO SHEET'!D81,"&gt;0")</f>
        <v>0</v>
      </c>
    </row>
    <row r="82" ht="15">
      <c r="A82" s="183">
        <f>_xlfn.COUNTIFS('INFO SHEET'!D82,"&gt;0")</f>
        <v>0</v>
      </c>
    </row>
    <row r="83" ht="15">
      <c r="A83" s="183">
        <f>_xlfn.COUNTIFS('INFO SHEET'!D83,"&gt;0")</f>
        <v>0</v>
      </c>
    </row>
    <row r="84" ht="15">
      <c r="A84" s="183">
        <f>_xlfn.COUNTIFS('INFO SHEET'!D84,"&gt;0")</f>
        <v>0</v>
      </c>
    </row>
    <row r="85" ht="15">
      <c r="A85" s="183">
        <f>_xlfn.COUNTIFS('INFO SHEET'!D85,"&gt;0")</f>
        <v>0</v>
      </c>
    </row>
    <row r="86" ht="15">
      <c r="A86" s="183">
        <f>_xlfn.COUNTIFS('INFO SHEET'!D86,"&gt;0")</f>
        <v>0</v>
      </c>
    </row>
    <row r="87" ht="15">
      <c r="A87" s="183">
        <f>_xlfn.COUNTIFS('INFO SHEET'!D87,"&gt;0")</f>
        <v>0</v>
      </c>
    </row>
    <row r="88" ht="15">
      <c r="A88" s="183">
        <f>_xlfn.COUNTIFS('INFO SHEET'!D88,"&gt;0")</f>
        <v>0</v>
      </c>
    </row>
    <row r="89" ht="15">
      <c r="A89" s="183"/>
    </row>
    <row r="90" ht="15">
      <c r="A90" s="183">
        <f>SUM(A9:A88)</f>
        <v>0</v>
      </c>
    </row>
    <row r="91" ht="15">
      <c r="A91" s="183" t="s">
        <v>197</v>
      </c>
    </row>
    <row r="92" ht="15">
      <c r="A92" s="183"/>
    </row>
    <row r="93" ht="15">
      <c r="A93" s="183"/>
    </row>
    <row r="94" ht="15">
      <c r="A94" s="183"/>
    </row>
    <row r="95" ht="15">
      <c r="A95" s="183"/>
    </row>
    <row r="96" ht="15">
      <c r="A96" s="183"/>
    </row>
    <row r="97" ht="15">
      <c r="A97" s="183"/>
    </row>
    <row r="98" ht="15">
      <c r="A98" s="183"/>
    </row>
    <row r="99" ht="15">
      <c r="A99" s="183"/>
    </row>
    <row r="100" ht="15">
      <c r="A100" s="183"/>
    </row>
    <row r="101" ht="15">
      <c r="A101" s="183"/>
    </row>
    <row r="102" ht="15">
      <c r="A102" s="183"/>
    </row>
    <row r="103" ht="15">
      <c r="A103" s="183"/>
    </row>
    <row r="104" ht="15">
      <c r="A104" s="183"/>
    </row>
    <row r="105" ht="15">
      <c r="A105" s="183"/>
    </row>
    <row r="106" ht="15">
      <c r="A106" s="183"/>
    </row>
    <row r="107" ht="15">
      <c r="A107" s="183"/>
    </row>
    <row r="108" ht="15">
      <c r="A108" s="183"/>
    </row>
    <row r="109" ht="15">
      <c r="A109" s="183"/>
    </row>
    <row r="110" ht="15">
      <c r="A110" s="183"/>
    </row>
    <row r="111" ht="15">
      <c r="A111" s="183"/>
    </row>
    <row r="112" ht="15">
      <c r="A112" s="183"/>
    </row>
    <row r="113" ht="15">
      <c r="A113" s="183"/>
    </row>
    <row r="114" ht="15">
      <c r="A114" s="183"/>
    </row>
    <row r="115" ht="15">
      <c r="A115" s="183"/>
    </row>
    <row r="116" ht="15">
      <c r="A116" s="183"/>
    </row>
    <row r="117" ht="15">
      <c r="A117" s="183"/>
    </row>
    <row r="118" ht="15">
      <c r="A118" s="183"/>
    </row>
    <row r="119" ht="15">
      <c r="A119" s="183"/>
    </row>
    <row r="120" ht="15">
      <c r="A120" s="183"/>
    </row>
    <row r="121" ht="15">
      <c r="A121" s="183"/>
    </row>
    <row r="122" ht="15">
      <c r="A122" s="183"/>
    </row>
    <row r="123" ht="15">
      <c r="A123" s="183"/>
    </row>
    <row r="124" ht="15">
      <c r="A124" s="183"/>
    </row>
    <row r="125" ht="15">
      <c r="A125" s="183"/>
    </row>
    <row r="126" ht="15">
      <c r="A126" s="183"/>
    </row>
    <row r="127" ht="15">
      <c r="A127" s="183"/>
    </row>
    <row r="128" ht="15">
      <c r="A128" s="183"/>
    </row>
    <row r="129" ht="15">
      <c r="A129" s="183"/>
    </row>
    <row r="130" ht="15">
      <c r="A130" s="183"/>
    </row>
    <row r="131" ht="15">
      <c r="A131" s="183"/>
    </row>
    <row r="132" ht="15">
      <c r="A132" s="183"/>
    </row>
    <row r="133" ht="15">
      <c r="A133" s="183"/>
    </row>
    <row r="134" ht="15">
      <c r="A134" s="183"/>
    </row>
    <row r="135" ht="15">
      <c r="A135" s="183"/>
    </row>
    <row r="136" ht="15">
      <c r="A136" s="183"/>
    </row>
    <row r="137" ht="15">
      <c r="A137" s="183"/>
    </row>
    <row r="138" ht="15">
      <c r="A138" s="183"/>
    </row>
    <row r="139" ht="15">
      <c r="A139" s="183"/>
    </row>
    <row r="140" ht="15">
      <c r="A140" s="183"/>
    </row>
    <row r="141" ht="15">
      <c r="A141" s="183"/>
    </row>
    <row r="142" ht="15">
      <c r="A142" s="183"/>
    </row>
    <row r="143" ht="15">
      <c r="A143" s="183"/>
    </row>
    <row r="144" ht="15">
      <c r="A144" s="183"/>
    </row>
    <row r="145" ht="15">
      <c r="A145" s="183"/>
    </row>
    <row r="146" ht="15">
      <c r="A146" s="183"/>
    </row>
    <row r="147" ht="15">
      <c r="A147" s="183"/>
    </row>
    <row r="148" ht="15">
      <c r="A148" s="183"/>
    </row>
    <row r="149" ht="15">
      <c r="A149" s="183"/>
    </row>
    <row r="150" ht="15">
      <c r="A150" s="183"/>
    </row>
    <row r="151" ht="15">
      <c r="A151" s="183"/>
    </row>
    <row r="152" ht="15">
      <c r="A152" s="183"/>
    </row>
    <row r="153" ht="15">
      <c r="A153" s="183"/>
    </row>
    <row r="154" ht="15">
      <c r="A154" s="183"/>
    </row>
    <row r="155" ht="15">
      <c r="A155" s="183"/>
    </row>
    <row r="156" ht="15">
      <c r="A156" s="183"/>
    </row>
    <row r="157" ht="15">
      <c r="A157" s="183"/>
    </row>
    <row r="158" ht="15">
      <c r="A158" s="183"/>
    </row>
    <row r="159" ht="15">
      <c r="A159" s="183"/>
    </row>
    <row r="160" ht="15">
      <c r="A160" s="183"/>
    </row>
    <row r="161" ht="15">
      <c r="A161" s="183"/>
    </row>
    <row r="162" ht="15">
      <c r="A162" s="183"/>
    </row>
    <row r="163" ht="15">
      <c r="A163" s="183"/>
    </row>
    <row r="164" ht="15">
      <c r="A164" s="183"/>
    </row>
    <row r="165" ht="15">
      <c r="A165" s="183"/>
    </row>
    <row r="166" ht="15">
      <c r="A166" s="183"/>
    </row>
    <row r="167" ht="15">
      <c r="A167" s="183"/>
    </row>
    <row r="168" ht="15">
      <c r="A168" s="183"/>
    </row>
    <row r="169" ht="15">
      <c r="A169" s="183"/>
    </row>
    <row r="170" ht="15">
      <c r="A170" s="183"/>
    </row>
    <row r="171" ht="15">
      <c r="A171" s="183"/>
    </row>
    <row r="172" ht="15">
      <c r="A172" s="183"/>
    </row>
    <row r="173" ht="15">
      <c r="A173" s="183"/>
    </row>
    <row r="174" ht="15">
      <c r="A174" s="183"/>
    </row>
    <row r="175" ht="15">
      <c r="A175" s="183"/>
    </row>
    <row r="176" ht="15">
      <c r="A176" s="183"/>
    </row>
    <row r="177" ht="15">
      <c r="A177" s="183"/>
    </row>
    <row r="178" ht="15">
      <c r="A178" s="183"/>
    </row>
    <row r="179" ht="15">
      <c r="A179" s="183"/>
    </row>
    <row r="180" ht="15">
      <c r="A180" s="183"/>
    </row>
    <row r="181" ht="15">
      <c r="A181" s="183"/>
    </row>
    <row r="182" ht="15">
      <c r="A182" s="183"/>
    </row>
    <row r="183" ht="15">
      <c r="A183" s="183"/>
    </row>
    <row r="184" ht="15">
      <c r="A184" s="183"/>
    </row>
    <row r="185" ht="15">
      <c r="A185" s="183"/>
    </row>
    <row r="186" ht="15">
      <c r="A186" s="183"/>
    </row>
    <row r="187" ht="15">
      <c r="A187" s="183"/>
    </row>
    <row r="188" ht="15">
      <c r="A188" s="183"/>
    </row>
    <row r="189" ht="15">
      <c r="A189" s="183"/>
    </row>
    <row r="190" ht="15">
      <c r="A190" s="183"/>
    </row>
    <row r="191" ht="15">
      <c r="A191" s="183"/>
    </row>
    <row r="192" ht="15">
      <c r="A192" s="183"/>
    </row>
    <row r="193" ht="15">
      <c r="A193" s="183"/>
    </row>
    <row r="194" ht="15">
      <c r="A194" s="183"/>
    </row>
    <row r="195" ht="15">
      <c r="A195" s="183"/>
    </row>
    <row r="196" ht="15">
      <c r="A196" s="183"/>
    </row>
    <row r="197" ht="15">
      <c r="A197" s="183"/>
    </row>
    <row r="198" ht="15">
      <c r="A198" s="183"/>
    </row>
    <row r="199" ht="15">
      <c r="A199" s="183"/>
    </row>
    <row r="200" ht="15">
      <c r="A200" s="183"/>
    </row>
    <row r="201" ht="15">
      <c r="A201" s="183"/>
    </row>
    <row r="202" ht="15">
      <c r="A202" s="183"/>
    </row>
    <row r="203" ht="15">
      <c r="A203" s="183"/>
    </row>
    <row r="204" ht="15">
      <c r="A204" s="183"/>
    </row>
    <row r="205" ht="15">
      <c r="A205" s="183"/>
    </row>
    <row r="206" ht="15">
      <c r="A206" s="183"/>
    </row>
    <row r="207" ht="15">
      <c r="A207" s="183"/>
    </row>
    <row r="208" ht="15">
      <c r="A208" s="183"/>
    </row>
    <row r="209" ht="15">
      <c r="A209" s="183"/>
    </row>
    <row r="210" ht="15">
      <c r="A210" s="183"/>
    </row>
    <row r="211" ht="15">
      <c r="A211" s="183"/>
    </row>
    <row r="212" ht="15">
      <c r="A212" s="183"/>
    </row>
    <row r="213" ht="15">
      <c r="A213" s="183"/>
    </row>
    <row r="214" ht="15">
      <c r="A214" s="183"/>
    </row>
    <row r="215" ht="15">
      <c r="A215" s="183"/>
    </row>
    <row r="216" ht="15">
      <c r="A216" s="183"/>
    </row>
    <row r="217" ht="15">
      <c r="A217" s="183"/>
    </row>
    <row r="218" ht="15">
      <c r="A218" s="183"/>
    </row>
    <row r="219" ht="15">
      <c r="A219" s="183"/>
    </row>
    <row r="220" ht="15">
      <c r="A220" s="183"/>
    </row>
    <row r="221" ht="15">
      <c r="A221" s="183"/>
    </row>
    <row r="222" ht="15">
      <c r="A222" s="183"/>
    </row>
    <row r="223" ht="15">
      <c r="A223" s="183"/>
    </row>
    <row r="224" ht="15">
      <c r="A224" s="183"/>
    </row>
    <row r="225" ht="15">
      <c r="A225" s="183"/>
    </row>
    <row r="226" ht="15">
      <c r="A226" s="183"/>
    </row>
    <row r="227" ht="15">
      <c r="A227" s="183"/>
    </row>
    <row r="228" ht="15">
      <c r="A228" s="183"/>
    </row>
    <row r="229" ht="15">
      <c r="A229" s="183"/>
    </row>
    <row r="230" ht="15">
      <c r="A230" s="183"/>
    </row>
    <row r="231" ht="15">
      <c r="A231" s="183"/>
    </row>
    <row r="232" ht="15">
      <c r="A232" s="183"/>
    </row>
    <row r="233" ht="15">
      <c r="A233" s="183"/>
    </row>
    <row r="234" ht="15">
      <c r="A234" s="183"/>
    </row>
    <row r="235" ht="15">
      <c r="A235" s="183"/>
    </row>
    <row r="236" ht="15">
      <c r="A236" s="183"/>
    </row>
    <row r="237" ht="15">
      <c r="A237" s="183"/>
    </row>
    <row r="238" ht="15">
      <c r="A238" s="183"/>
    </row>
    <row r="239" ht="15">
      <c r="A239" s="183"/>
    </row>
    <row r="240" ht="15">
      <c r="A240" s="183"/>
    </row>
    <row r="241" ht="15">
      <c r="A241" s="183"/>
    </row>
    <row r="242" ht="15">
      <c r="A242" s="183"/>
    </row>
    <row r="243" ht="15">
      <c r="A243" s="183"/>
    </row>
    <row r="244" ht="15">
      <c r="A244" s="183"/>
    </row>
    <row r="245" ht="15">
      <c r="A245" s="183"/>
    </row>
    <row r="246" ht="15">
      <c r="A246" s="183"/>
    </row>
    <row r="247" ht="15">
      <c r="A247" s="183"/>
    </row>
    <row r="248" ht="15">
      <c r="A248" s="183"/>
    </row>
    <row r="249" ht="15">
      <c r="A249" s="183"/>
    </row>
    <row r="250" ht="15">
      <c r="A250" s="183"/>
    </row>
    <row r="251" ht="15">
      <c r="A251" s="183"/>
    </row>
    <row r="252" ht="15">
      <c r="A252" s="183"/>
    </row>
    <row r="253" ht="15">
      <c r="A253" s="183"/>
    </row>
    <row r="254" ht="15">
      <c r="A254" s="183"/>
    </row>
    <row r="255" ht="15">
      <c r="A255" s="183"/>
    </row>
    <row r="256" ht="15">
      <c r="A256" s="183"/>
    </row>
  </sheetData>
  <sheetProtection password="C5AE" sheet="1" objects="1" scenarios="1"/>
  <printOptions/>
  <pageMargins left="0.7" right="0.7" top="0.75" bottom="0.75" header="0.3" footer="0.3"/>
  <pageSetup horizontalDpi="600" verticalDpi="600" orientation="portrait" paperSize="9" scale="97" r:id="rId1"/>
  <headerFooter>
    <oddFooter>&amp;RRev 03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1"/>
  <sheetViews>
    <sheetView tabSelected="1" workbookViewId="0" topLeftCell="A1">
      <selection activeCell="C24" sqref="C24"/>
    </sheetView>
  </sheetViews>
  <sheetFormatPr defaultColWidth="9.140625" defaultRowHeight="15"/>
  <cols>
    <col min="1" max="1" width="4.7109375" style="0" customWidth="1"/>
    <col min="2" max="2" width="4.7109375" style="166" customWidth="1"/>
    <col min="3" max="3" width="26.421875" style="0" customWidth="1"/>
    <col min="4" max="4" width="7.57421875" style="93" customWidth="1"/>
    <col min="5" max="5" width="9.140625" style="122" customWidth="1"/>
    <col min="6" max="7" width="8.28125" style="122" customWidth="1"/>
    <col min="8" max="8" width="16.7109375" style="93" customWidth="1"/>
    <col min="9" max="9" width="20.00390625" style="0" customWidth="1"/>
    <col min="10" max="10" width="12.421875" style="0" customWidth="1"/>
    <col min="11" max="11" width="20.8515625" style="0" customWidth="1"/>
    <col min="12" max="12" width="20.7109375" style="0" customWidth="1"/>
  </cols>
  <sheetData>
    <row r="1" spans="1:12" ht="15">
      <c r="A1" s="250"/>
      <c r="B1" s="317"/>
      <c r="C1" s="250" t="s">
        <v>154</v>
      </c>
      <c r="D1" s="390" t="s">
        <v>133</v>
      </c>
      <c r="E1" s="391" t="s">
        <v>151</v>
      </c>
      <c r="F1" s="392"/>
      <c r="G1" s="393" t="s">
        <v>136</v>
      </c>
      <c r="H1" s="393"/>
      <c r="I1" s="394" t="s">
        <v>147</v>
      </c>
      <c r="J1" s="395"/>
      <c r="K1" s="396">
        <f>SUM(D89*D2)*'VAT ADJUSTMENT'!D4</f>
        <v>0</v>
      </c>
      <c r="L1" s="250"/>
    </row>
    <row r="2" spans="1:12" s="139" customFormat="1" ht="15">
      <c r="A2" s="250"/>
      <c r="B2" s="317"/>
      <c r="C2" s="415" t="s">
        <v>203</v>
      </c>
      <c r="D2" s="414"/>
      <c r="E2" s="416">
        <v>2.5</v>
      </c>
      <c r="F2" s="397"/>
      <c r="G2" s="393"/>
      <c r="H2" s="393"/>
      <c r="I2" s="394" t="s">
        <v>148</v>
      </c>
      <c r="J2" s="395"/>
      <c r="K2" s="396">
        <f>+D89*D2</f>
        <v>0</v>
      </c>
      <c r="L2" s="250"/>
    </row>
    <row r="3" spans="1:12" s="139" customFormat="1" ht="15">
      <c r="A3" s="250"/>
      <c r="B3" s="317"/>
      <c r="C3" s="398"/>
      <c r="D3" s="390" t="s">
        <v>128</v>
      </c>
      <c r="E3" s="390" t="s">
        <v>134</v>
      </c>
      <c r="F3" s="390" t="s">
        <v>135</v>
      </c>
      <c r="G3" s="390" t="s">
        <v>127</v>
      </c>
      <c r="H3" s="393"/>
      <c r="I3" s="393"/>
      <c r="J3" s="250"/>
      <c r="K3" s="399"/>
      <c r="L3" s="250"/>
    </row>
    <row r="4" spans="1:12" ht="15">
      <c r="A4" s="250"/>
      <c r="B4" s="317"/>
      <c r="C4" s="398"/>
      <c r="D4" s="400"/>
      <c r="E4" s="414"/>
      <c r="F4" s="414"/>
      <c r="G4" s="414"/>
      <c r="H4" s="393"/>
      <c r="I4" s="393"/>
      <c r="J4" s="399"/>
      <c r="K4" s="399"/>
      <c r="L4" s="250"/>
    </row>
    <row r="5" spans="1:12" ht="15">
      <c r="A5" s="250"/>
      <c r="B5" s="317"/>
      <c r="C5" s="393" t="s">
        <v>119</v>
      </c>
      <c r="D5" s="393"/>
      <c r="E5" s="393"/>
      <c r="F5" s="393"/>
      <c r="G5" s="393"/>
      <c r="H5" s="393"/>
      <c r="I5" s="393"/>
      <c r="J5" s="393"/>
      <c r="K5" s="393"/>
      <c r="L5" s="250"/>
    </row>
    <row r="6" spans="1:12" ht="15">
      <c r="A6" s="393"/>
      <c r="B6" s="401"/>
      <c r="C6" s="393"/>
      <c r="D6" s="393"/>
      <c r="E6" s="402" t="s">
        <v>128</v>
      </c>
      <c r="F6" s="402"/>
      <c r="G6" s="402"/>
      <c r="H6" s="393"/>
      <c r="I6" s="393"/>
      <c r="J6" s="393"/>
      <c r="K6" s="393"/>
      <c r="L6" s="250"/>
    </row>
    <row r="7" spans="1:12" ht="19.5">
      <c r="A7" s="403" t="s">
        <v>123</v>
      </c>
      <c r="B7" s="404" t="s">
        <v>162</v>
      </c>
      <c r="C7" s="405" t="s">
        <v>2</v>
      </c>
      <c r="D7" s="405" t="s">
        <v>124</v>
      </c>
      <c r="E7" s="405" t="s">
        <v>125</v>
      </c>
      <c r="F7" s="405" t="s">
        <v>126</v>
      </c>
      <c r="G7" s="405" t="s">
        <v>127</v>
      </c>
      <c r="H7" s="405" t="s">
        <v>121</v>
      </c>
      <c r="I7" s="405" t="s">
        <v>3</v>
      </c>
      <c r="J7" s="405" t="s">
        <v>141</v>
      </c>
      <c r="K7" s="405" t="s">
        <v>120</v>
      </c>
      <c r="L7" s="406" t="s">
        <v>175</v>
      </c>
    </row>
    <row r="8" spans="1:12" ht="15">
      <c r="A8" s="180" t="s">
        <v>193</v>
      </c>
      <c r="B8" s="181"/>
      <c r="C8" s="82"/>
      <c r="D8" s="82"/>
      <c r="E8" s="182"/>
      <c r="F8" s="182"/>
      <c r="G8" s="182"/>
      <c r="H8" s="82"/>
      <c r="I8" s="82"/>
      <c r="J8" s="82"/>
      <c r="K8" s="82"/>
      <c r="L8" s="82"/>
    </row>
    <row r="9" spans="1:16" ht="15">
      <c r="A9" s="407"/>
      <c r="B9" s="413">
        <v>1</v>
      </c>
      <c r="C9" s="141"/>
      <c r="D9" s="408"/>
      <c r="E9" s="408"/>
      <c r="F9" s="408"/>
      <c r="G9" s="408"/>
      <c r="H9" s="409"/>
      <c r="I9" s="409"/>
      <c r="J9" s="409"/>
      <c r="K9" s="410"/>
      <c r="L9" s="409"/>
      <c r="M9" s="1" t="s">
        <v>163</v>
      </c>
      <c r="N9" s="1"/>
      <c r="O9" s="1"/>
      <c r="P9" s="1"/>
    </row>
    <row r="10" spans="1:16" ht="15">
      <c r="A10" s="407"/>
      <c r="B10" s="413">
        <f>B9+1</f>
        <v>2</v>
      </c>
      <c r="C10" s="141"/>
      <c r="D10" s="408"/>
      <c r="E10" s="408"/>
      <c r="F10" s="408"/>
      <c r="G10" s="408"/>
      <c r="H10" s="409"/>
      <c r="I10" s="409"/>
      <c r="J10" s="409"/>
      <c r="K10" s="409"/>
      <c r="L10" s="409"/>
      <c r="M10" s="1"/>
      <c r="N10" s="1"/>
      <c r="O10" s="1"/>
      <c r="P10" s="1"/>
    </row>
    <row r="11" spans="1:16" ht="15">
      <c r="A11" s="407"/>
      <c r="B11" s="413">
        <f aca="true" t="shared" si="0" ref="B11:B74">B10+1</f>
        <v>3</v>
      </c>
      <c r="C11" s="141"/>
      <c r="D11" s="408"/>
      <c r="E11" s="408"/>
      <c r="F11" s="408"/>
      <c r="G11" s="408"/>
      <c r="H11" s="409"/>
      <c r="I11" s="409"/>
      <c r="J11" s="409"/>
      <c r="K11" s="409"/>
      <c r="L11" s="409"/>
      <c r="M11" s="1"/>
      <c r="N11" s="1"/>
      <c r="O11" s="1"/>
      <c r="P11" s="1"/>
    </row>
    <row r="12" spans="1:16" ht="15">
      <c r="A12" s="407"/>
      <c r="B12" s="413">
        <f t="shared" si="0"/>
        <v>4</v>
      </c>
      <c r="C12" s="141"/>
      <c r="D12" s="408"/>
      <c r="E12" s="408"/>
      <c r="F12" s="408"/>
      <c r="G12" s="408"/>
      <c r="H12" s="409"/>
      <c r="I12" s="409"/>
      <c r="J12" s="409"/>
      <c r="K12" s="409"/>
      <c r="L12" s="409"/>
      <c r="M12" s="1"/>
      <c r="N12" s="1"/>
      <c r="O12" s="1"/>
      <c r="P12" s="1"/>
    </row>
    <row r="13" spans="1:16" ht="15">
      <c r="A13" s="407"/>
      <c r="B13" s="413">
        <f t="shared" si="0"/>
        <v>5</v>
      </c>
      <c r="C13" s="141"/>
      <c r="D13" s="408"/>
      <c r="E13" s="408"/>
      <c r="F13" s="408"/>
      <c r="G13" s="408"/>
      <c r="H13" s="409"/>
      <c r="I13" s="409"/>
      <c r="J13" s="409"/>
      <c r="K13" s="409"/>
      <c r="L13" s="409"/>
      <c r="M13" s="1"/>
      <c r="N13" s="1"/>
      <c r="O13" s="1"/>
      <c r="P13" s="1"/>
    </row>
    <row r="14" spans="1:16" ht="15">
      <c r="A14" s="407"/>
      <c r="B14" s="413">
        <f t="shared" si="0"/>
        <v>6</v>
      </c>
      <c r="C14" s="141"/>
      <c r="D14" s="408"/>
      <c r="E14" s="408"/>
      <c r="F14" s="408"/>
      <c r="G14" s="408"/>
      <c r="H14" s="409"/>
      <c r="I14" s="409"/>
      <c r="J14" s="409"/>
      <c r="K14" s="409"/>
      <c r="L14" s="409"/>
      <c r="M14" s="1"/>
      <c r="N14" s="1"/>
      <c r="O14" s="1"/>
      <c r="P14" s="1"/>
    </row>
    <row r="15" spans="1:16" ht="15">
      <c r="A15" s="409"/>
      <c r="B15" s="413">
        <f t="shared" si="0"/>
        <v>7</v>
      </c>
      <c r="C15" s="141"/>
      <c r="D15" s="408"/>
      <c r="E15" s="408"/>
      <c r="F15" s="408"/>
      <c r="G15" s="408"/>
      <c r="H15" s="409"/>
      <c r="I15" s="409"/>
      <c r="J15" s="409"/>
      <c r="K15" s="409"/>
      <c r="L15" s="409"/>
      <c r="M15" s="1"/>
      <c r="N15" s="1"/>
      <c r="O15" s="1"/>
      <c r="P15" s="1"/>
    </row>
    <row r="16" spans="1:16" ht="15">
      <c r="A16" s="409"/>
      <c r="B16" s="413">
        <f t="shared" si="0"/>
        <v>8</v>
      </c>
      <c r="C16" s="141"/>
      <c r="D16" s="408"/>
      <c r="E16" s="408"/>
      <c r="F16" s="408"/>
      <c r="G16" s="408"/>
      <c r="H16" s="409"/>
      <c r="I16" s="409"/>
      <c r="J16" s="409"/>
      <c r="K16" s="409"/>
      <c r="L16" s="409"/>
      <c r="M16" s="1"/>
      <c r="N16" s="1"/>
      <c r="O16" s="1"/>
      <c r="P16" s="1"/>
    </row>
    <row r="17" spans="1:16" ht="15">
      <c r="A17" s="409"/>
      <c r="B17" s="413">
        <f t="shared" si="0"/>
        <v>9</v>
      </c>
      <c r="C17" s="141"/>
      <c r="D17" s="408"/>
      <c r="E17" s="408"/>
      <c r="F17" s="408"/>
      <c r="G17" s="408"/>
      <c r="H17" s="409"/>
      <c r="I17" s="409"/>
      <c r="J17" s="409"/>
      <c r="K17" s="409"/>
      <c r="L17" s="409"/>
      <c r="M17" s="1"/>
      <c r="N17" s="1"/>
      <c r="O17" s="1"/>
      <c r="P17" s="1"/>
    </row>
    <row r="18" spans="1:16" ht="15">
      <c r="A18" s="409"/>
      <c r="B18" s="413">
        <f t="shared" si="0"/>
        <v>10</v>
      </c>
      <c r="C18" s="141"/>
      <c r="D18" s="408"/>
      <c r="E18" s="408"/>
      <c r="F18" s="408"/>
      <c r="G18" s="408"/>
      <c r="H18" s="409"/>
      <c r="I18" s="409"/>
      <c r="J18" s="409"/>
      <c r="K18" s="409"/>
      <c r="L18" s="409"/>
      <c r="M18" s="1"/>
      <c r="N18" s="1"/>
      <c r="O18" s="1"/>
      <c r="P18" s="1"/>
    </row>
    <row r="19" spans="1:16" ht="15">
      <c r="A19" s="409"/>
      <c r="B19" s="413">
        <f t="shared" si="0"/>
        <v>11</v>
      </c>
      <c r="C19" s="141"/>
      <c r="D19" s="408"/>
      <c r="E19" s="408"/>
      <c r="F19" s="408"/>
      <c r="G19" s="408"/>
      <c r="H19" s="409"/>
      <c r="I19" s="409"/>
      <c r="J19" s="409"/>
      <c r="K19" s="409"/>
      <c r="L19" s="409"/>
      <c r="M19" s="1"/>
      <c r="N19" s="1"/>
      <c r="O19" s="1"/>
      <c r="P19" s="1"/>
    </row>
    <row r="20" spans="1:16" ht="15">
      <c r="A20" s="409"/>
      <c r="B20" s="413">
        <f t="shared" si="0"/>
        <v>12</v>
      </c>
      <c r="C20" s="141"/>
      <c r="D20" s="408"/>
      <c r="E20" s="408"/>
      <c r="F20" s="408"/>
      <c r="G20" s="408"/>
      <c r="H20" s="409"/>
      <c r="I20" s="409"/>
      <c r="J20" s="409"/>
      <c r="K20" s="409"/>
      <c r="L20" s="409"/>
      <c r="M20" s="1"/>
      <c r="N20" s="1"/>
      <c r="O20" s="1"/>
      <c r="P20" s="1"/>
    </row>
    <row r="21" spans="1:16" ht="15">
      <c r="A21" s="409"/>
      <c r="B21" s="413">
        <f t="shared" si="0"/>
        <v>13</v>
      </c>
      <c r="C21" s="141"/>
      <c r="D21" s="408"/>
      <c r="E21" s="408"/>
      <c r="F21" s="408"/>
      <c r="G21" s="408"/>
      <c r="H21" s="409"/>
      <c r="I21" s="409"/>
      <c r="J21" s="409"/>
      <c r="K21" s="409"/>
      <c r="L21" s="409"/>
      <c r="M21" s="1"/>
      <c r="N21" s="1"/>
      <c r="O21" s="1"/>
      <c r="P21" s="1"/>
    </row>
    <row r="22" spans="1:16" ht="15">
      <c r="A22" s="409"/>
      <c r="B22" s="413">
        <f t="shared" si="0"/>
        <v>14</v>
      </c>
      <c r="C22" s="141"/>
      <c r="D22" s="408"/>
      <c r="E22" s="408"/>
      <c r="F22" s="408"/>
      <c r="G22" s="408"/>
      <c r="H22" s="409"/>
      <c r="I22" s="409"/>
      <c r="J22" s="409"/>
      <c r="K22" s="409"/>
      <c r="L22" s="409"/>
      <c r="M22" s="1"/>
      <c r="N22" s="1"/>
      <c r="O22" s="1"/>
      <c r="P22" s="1"/>
    </row>
    <row r="23" spans="1:16" ht="15">
      <c r="A23" s="409"/>
      <c r="B23" s="413">
        <f t="shared" si="0"/>
        <v>15</v>
      </c>
      <c r="C23" s="141"/>
      <c r="D23" s="408"/>
      <c r="E23" s="408"/>
      <c r="F23" s="408"/>
      <c r="G23" s="408"/>
      <c r="H23" s="409"/>
      <c r="I23" s="409"/>
      <c r="J23" s="409"/>
      <c r="K23" s="409"/>
      <c r="L23" s="409"/>
      <c r="M23" s="1"/>
      <c r="N23" s="1"/>
      <c r="O23" s="1"/>
      <c r="P23" s="1"/>
    </row>
    <row r="24" spans="1:16" ht="15">
      <c r="A24" s="409"/>
      <c r="B24" s="413">
        <f t="shared" si="0"/>
        <v>16</v>
      </c>
      <c r="C24" s="141"/>
      <c r="D24" s="408"/>
      <c r="E24" s="408"/>
      <c r="F24" s="408"/>
      <c r="G24" s="408"/>
      <c r="H24" s="409"/>
      <c r="I24" s="409"/>
      <c r="J24" s="409"/>
      <c r="K24" s="409"/>
      <c r="L24" s="409"/>
      <c r="M24" s="1"/>
      <c r="N24" s="1"/>
      <c r="O24" s="1"/>
      <c r="P24" s="1"/>
    </row>
    <row r="25" spans="1:16" ht="15">
      <c r="A25" s="409"/>
      <c r="B25" s="413">
        <f t="shared" si="0"/>
        <v>17</v>
      </c>
      <c r="C25" s="411"/>
      <c r="D25" s="408"/>
      <c r="E25" s="408"/>
      <c r="F25" s="408"/>
      <c r="G25" s="408"/>
      <c r="H25" s="409"/>
      <c r="I25" s="409"/>
      <c r="J25" s="409"/>
      <c r="K25" s="409"/>
      <c r="L25" s="409"/>
      <c r="M25" s="1"/>
      <c r="N25" s="1"/>
      <c r="O25" s="1"/>
      <c r="P25" s="1"/>
    </row>
    <row r="26" spans="1:16" ht="15">
      <c r="A26" s="409"/>
      <c r="B26" s="413">
        <f t="shared" si="0"/>
        <v>18</v>
      </c>
      <c r="C26" s="408"/>
      <c r="D26" s="408"/>
      <c r="E26" s="408"/>
      <c r="F26" s="408"/>
      <c r="G26" s="408"/>
      <c r="H26" s="409"/>
      <c r="I26" s="409"/>
      <c r="J26" s="409"/>
      <c r="K26" s="409"/>
      <c r="L26" s="409"/>
      <c r="M26" s="1"/>
      <c r="N26" s="1"/>
      <c r="O26" s="1"/>
      <c r="P26" s="1"/>
    </row>
    <row r="27" spans="1:16" ht="15">
      <c r="A27" s="409"/>
      <c r="B27" s="413">
        <f t="shared" si="0"/>
        <v>19</v>
      </c>
      <c r="C27" s="408"/>
      <c r="D27" s="408"/>
      <c r="E27" s="408"/>
      <c r="F27" s="408"/>
      <c r="G27" s="408"/>
      <c r="H27" s="409"/>
      <c r="I27" s="409"/>
      <c r="J27" s="409"/>
      <c r="K27" s="409"/>
      <c r="L27" s="409"/>
      <c r="M27" s="1"/>
      <c r="N27" s="1"/>
      <c r="O27" s="1"/>
      <c r="P27" s="1"/>
    </row>
    <row r="28" spans="1:16" ht="15">
      <c r="A28" s="409"/>
      <c r="B28" s="413">
        <f t="shared" si="0"/>
        <v>20</v>
      </c>
      <c r="C28" s="408"/>
      <c r="D28" s="408"/>
      <c r="E28" s="408"/>
      <c r="F28" s="408"/>
      <c r="G28" s="408"/>
      <c r="H28" s="409"/>
      <c r="I28" s="409"/>
      <c r="J28" s="409"/>
      <c r="K28" s="409"/>
      <c r="L28" s="409"/>
      <c r="M28" s="1"/>
      <c r="N28" s="1"/>
      <c r="O28" s="1"/>
      <c r="P28" s="1"/>
    </row>
    <row r="29" spans="1:16" ht="15">
      <c r="A29" s="409"/>
      <c r="B29" s="413">
        <f t="shared" si="0"/>
        <v>21</v>
      </c>
      <c r="C29" s="408"/>
      <c r="D29" s="408"/>
      <c r="E29" s="408"/>
      <c r="F29" s="408"/>
      <c r="G29" s="408"/>
      <c r="H29" s="409"/>
      <c r="I29" s="409"/>
      <c r="J29" s="409"/>
      <c r="K29" s="409"/>
      <c r="L29" s="409"/>
      <c r="M29" s="1" t="s">
        <v>164</v>
      </c>
      <c r="N29" s="1"/>
      <c r="O29" s="1"/>
      <c r="P29" s="1"/>
    </row>
    <row r="30" spans="1:16" ht="15">
      <c r="A30" s="409"/>
      <c r="B30" s="413">
        <f t="shared" si="0"/>
        <v>22</v>
      </c>
      <c r="C30" s="408"/>
      <c r="D30" s="408"/>
      <c r="E30" s="408"/>
      <c r="F30" s="408"/>
      <c r="G30" s="408"/>
      <c r="H30" s="409"/>
      <c r="I30" s="409"/>
      <c r="J30" s="409"/>
      <c r="K30" s="409"/>
      <c r="L30" s="409"/>
      <c r="M30" s="1"/>
      <c r="N30" s="1"/>
      <c r="O30" s="1"/>
      <c r="P30" s="1"/>
    </row>
    <row r="31" spans="1:16" ht="15">
      <c r="A31" s="409"/>
      <c r="B31" s="413">
        <f t="shared" si="0"/>
        <v>23</v>
      </c>
      <c r="C31" s="408"/>
      <c r="D31" s="408"/>
      <c r="E31" s="408"/>
      <c r="F31" s="408"/>
      <c r="G31" s="408"/>
      <c r="H31" s="409"/>
      <c r="I31" s="409"/>
      <c r="J31" s="409"/>
      <c r="K31" s="409"/>
      <c r="L31" s="409"/>
      <c r="M31" s="1"/>
      <c r="N31" s="1"/>
      <c r="O31" s="1"/>
      <c r="P31" s="1"/>
    </row>
    <row r="32" spans="1:16" ht="15">
      <c r="A32" s="409"/>
      <c r="B32" s="413">
        <f t="shared" si="0"/>
        <v>24</v>
      </c>
      <c r="C32" s="408"/>
      <c r="D32" s="408"/>
      <c r="E32" s="408"/>
      <c r="F32" s="408"/>
      <c r="G32" s="408"/>
      <c r="H32" s="409"/>
      <c r="I32" s="409"/>
      <c r="J32" s="409"/>
      <c r="K32" s="409"/>
      <c r="L32" s="409"/>
      <c r="M32" s="1"/>
      <c r="N32" s="1"/>
      <c r="O32" s="1"/>
      <c r="P32" s="1"/>
    </row>
    <row r="33" spans="1:16" ht="15">
      <c r="A33" s="409"/>
      <c r="B33" s="413">
        <f t="shared" si="0"/>
        <v>25</v>
      </c>
      <c r="C33" s="408"/>
      <c r="D33" s="408"/>
      <c r="E33" s="408"/>
      <c r="F33" s="408"/>
      <c r="G33" s="408"/>
      <c r="H33" s="409"/>
      <c r="I33" s="409"/>
      <c r="J33" s="409"/>
      <c r="K33" s="409"/>
      <c r="L33" s="409"/>
      <c r="M33" s="1"/>
      <c r="N33" s="1"/>
      <c r="O33" s="1"/>
      <c r="P33" s="1"/>
    </row>
    <row r="34" spans="1:16" ht="15">
      <c r="A34" s="409"/>
      <c r="B34" s="413">
        <f t="shared" si="0"/>
        <v>26</v>
      </c>
      <c r="C34" s="408"/>
      <c r="D34" s="408"/>
      <c r="E34" s="408"/>
      <c r="F34" s="408"/>
      <c r="G34" s="408"/>
      <c r="H34" s="409"/>
      <c r="I34" s="409"/>
      <c r="J34" s="409"/>
      <c r="K34" s="409"/>
      <c r="L34" s="409"/>
      <c r="M34" s="1"/>
      <c r="N34" s="1"/>
      <c r="O34" s="1"/>
      <c r="P34" s="1"/>
    </row>
    <row r="35" spans="1:16" ht="15">
      <c r="A35" s="409"/>
      <c r="B35" s="413">
        <f t="shared" si="0"/>
        <v>27</v>
      </c>
      <c r="C35" s="408"/>
      <c r="D35" s="408"/>
      <c r="E35" s="408"/>
      <c r="F35" s="408"/>
      <c r="G35" s="408"/>
      <c r="H35" s="409"/>
      <c r="I35" s="409"/>
      <c r="J35" s="409"/>
      <c r="K35" s="409"/>
      <c r="L35" s="409"/>
      <c r="M35" s="1"/>
      <c r="N35" s="1"/>
      <c r="O35" s="1"/>
      <c r="P35" s="1"/>
    </row>
    <row r="36" spans="1:16" ht="15">
      <c r="A36" s="409"/>
      <c r="B36" s="413">
        <f t="shared" si="0"/>
        <v>28</v>
      </c>
      <c r="C36" s="408"/>
      <c r="D36" s="408"/>
      <c r="E36" s="408"/>
      <c r="F36" s="408"/>
      <c r="G36" s="408"/>
      <c r="H36" s="409"/>
      <c r="I36" s="409"/>
      <c r="J36" s="409"/>
      <c r="K36" s="409"/>
      <c r="L36" s="409"/>
      <c r="M36" s="1"/>
      <c r="N36" s="1"/>
      <c r="O36" s="1"/>
      <c r="P36" s="1"/>
    </row>
    <row r="37" spans="1:16" ht="15">
      <c r="A37" s="409"/>
      <c r="B37" s="413">
        <f t="shared" si="0"/>
        <v>29</v>
      </c>
      <c r="C37" s="408"/>
      <c r="D37" s="408"/>
      <c r="E37" s="408"/>
      <c r="F37" s="408"/>
      <c r="G37" s="408"/>
      <c r="H37" s="409"/>
      <c r="I37" s="409"/>
      <c r="J37" s="409"/>
      <c r="K37" s="409"/>
      <c r="L37" s="409"/>
      <c r="M37" s="1"/>
      <c r="N37" s="1"/>
      <c r="O37" s="1"/>
      <c r="P37" s="1"/>
    </row>
    <row r="38" spans="1:16" ht="15">
      <c r="A38" s="409"/>
      <c r="B38" s="413">
        <f t="shared" si="0"/>
        <v>30</v>
      </c>
      <c r="C38" s="408"/>
      <c r="D38" s="408"/>
      <c r="E38" s="408"/>
      <c r="F38" s="408"/>
      <c r="G38" s="408"/>
      <c r="H38" s="409"/>
      <c r="I38" s="409"/>
      <c r="J38" s="409"/>
      <c r="K38" s="409"/>
      <c r="L38" s="409"/>
      <c r="M38" s="1"/>
      <c r="N38" s="1"/>
      <c r="O38" s="1"/>
      <c r="P38" s="1"/>
    </row>
    <row r="39" spans="1:16" ht="15">
      <c r="A39" s="409"/>
      <c r="B39" s="413">
        <f t="shared" si="0"/>
        <v>31</v>
      </c>
      <c r="C39" s="408"/>
      <c r="D39" s="408"/>
      <c r="E39" s="408"/>
      <c r="F39" s="408"/>
      <c r="G39" s="408"/>
      <c r="H39" s="409"/>
      <c r="I39" s="409"/>
      <c r="J39" s="409"/>
      <c r="K39" s="409"/>
      <c r="L39" s="409"/>
      <c r="M39" s="1"/>
      <c r="N39" s="1"/>
      <c r="O39" s="1"/>
      <c r="P39" s="1"/>
    </row>
    <row r="40" spans="1:16" ht="15">
      <c r="A40" s="409"/>
      <c r="B40" s="413">
        <f t="shared" si="0"/>
        <v>32</v>
      </c>
      <c r="C40" s="408"/>
      <c r="D40" s="408"/>
      <c r="E40" s="408"/>
      <c r="F40" s="408"/>
      <c r="G40" s="408"/>
      <c r="H40" s="409"/>
      <c r="I40" s="409"/>
      <c r="J40" s="409"/>
      <c r="K40" s="409"/>
      <c r="L40" s="409"/>
      <c r="M40" s="1"/>
      <c r="N40" s="1"/>
      <c r="O40" s="1"/>
      <c r="P40" s="1"/>
    </row>
    <row r="41" spans="1:16" ht="15">
      <c r="A41" s="409"/>
      <c r="B41" s="413">
        <f t="shared" si="0"/>
        <v>33</v>
      </c>
      <c r="C41" s="408"/>
      <c r="D41" s="408"/>
      <c r="E41" s="408"/>
      <c r="F41" s="408"/>
      <c r="G41" s="408"/>
      <c r="H41" s="409"/>
      <c r="I41" s="409"/>
      <c r="J41" s="409"/>
      <c r="K41" s="409"/>
      <c r="L41" s="409"/>
      <c r="M41" s="1"/>
      <c r="N41" s="1"/>
      <c r="O41" s="1"/>
      <c r="P41" s="1"/>
    </row>
    <row r="42" spans="1:16" ht="15">
      <c r="A42" s="409"/>
      <c r="B42" s="413">
        <f t="shared" si="0"/>
        <v>34</v>
      </c>
      <c r="C42" s="408"/>
      <c r="D42" s="408"/>
      <c r="E42" s="408"/>
      <c r="F42" s="408"/>
      <c r="G42" s="408"/>
      <c r="H42" s="409"/>
      <c r="I42" s="409"/>
      <c r="J42" s="409"/>
      <c r="K42" s="409"/>
      <c r="L42" s="409"/>
      <c r="M42" s="1"/>
      <c r="N42" s="1"/>
      <c r="O42" s="1"/>
      <c r="P42" s="1"/>
    </row>
    <row r="43" spans="1:16" ht="15">
      <c r="A43" s="409"/>
      <c r="B43" s="413">
        <f t="shared" si="0"/>
        <v>35</v>
      </c>
      <c r="C43" s="408"/>
      <c r="D43" s="408"/>
      <c r="E43" s="408"/>
      <c r="F43" s="408"/>
      <c r="G43" s="408"/>
      <c r="H43" s="409"/>
      <c r="I43" s="409"/>
      <c r="J43" s="409"/>
      <c r="K43" s="409"/>
      <c r="L43" s="409"/>
      <c r="M43" s="1"/>
      <c r="N43" s="1"/>
      <c r="O43" s="1"/>
      <c r="P43" s="1"/>
    </row>
    <row r="44" spans="1:16" ht="15">
      <c r="A44" s="409"/>
      <c r="B44" s="413">
        <f t="shared" si="0"/>
        <v>36</v>
      </c>
      <c r="C44" s="408"/>
      <c r="D44" s="408"/>
      <c r="E44" s="408"/>
      <c r="F44" s="408"/>
      <c r="G44" s="408"/>
      <c r="H44" s="409"/>
      <c r="I44" s="409"/>
      <c r="J44" s="409"/>
      <c r="K44" s="409"/>
      <c r="L44" s="409"/>
      <c r="M44" s="1"/>
      <c r="N44" s="1"/>
      <c r="O44" s="1"/>
      <c r="P44" s="1"/>
    </row>
    <row r="45" spans="1:16" ht="15">
      <c r="A45" s="409"/>
      <c r="B45" s="413">
        <f t="shared" si="0"/>
        <v>37</v>
      </c>
      <c r="C45" s="408"/>
      <c r="D45" s="408"/>
      <c r="E45" s="408"/>
      <c r="F45" s="408"/>
      <c r="G45" s="408"/>
      <c r="H45" s="409"/>
      <c r="I45" s="409"/>
      <c r="J45" s="409"/>
      <c r="K45" s="409"/>
      <c r="L45" s="409"/>
      <c r="M45" s="1"/>
      <c r="N45" s="1"/>
      <c r="O45" s="1"/>
      <c r="P45" s="1"/>
    </row>
    <row r="46" spans="1:16" ht="15">
      <c r="A46" s="409"/>
      <c r="B46" s="413">
        <f t="shared" si="0"/>
        <v>38</v>
      </c>
      <c r="C46" s="408"/>
      <c r="D46" s="408"/>
      <c r="E46" s="408"/>
      <c r="F46" s="408"/>
      <c r="G46" s="408"/>
      <c r="H46" s="409"/>
      <c r="I46" s="409"/>
      <c r="J46" s="409"/>
      <c r="K46" s="409"/>
      <c r="L46" s="409"/>
      <c r="M46" s="1"/>
      <c r="N46" s="1"/>
      <c r="O46" s="1"/>
      <c r="P46" s="1"/>
    </row>
    <row r="47" spans="1:16" ht="15">
      <c r="A47" s="409"/>
      <c r="B47" s="413">
        <f t="shared" si="0"/>
        <v>39</v>
      </c>
      <c r="C47" s="408"/>
      <c r="D47" s="408"/>
      <c r="E47" s="408"/>
      <c r="F47" s="408"/>
      <c r="G47" s="408"/>
      <c r="H47" s="409"/>
      <c r="I47" s="409"/>
      <c r="J47" s="409"/>
      <c r="K47" s="409"/>
      <c r="L47" s="409"/>
      <c r="M47" s="1"/>
      <c r="N47" s="1"/>
      <c r="O47" s="1"/>
      <c r="P47" s="1"/>
    </row>
    <row r="48" spans="1:16" ht="15">
      <c r="A48" s="409"/>
      <c r="B48" s="413">
        <f t="shared" si="0"/>
        <v>40</v>
      </c>
      <c r="C48" s="408"/>
      <c r="D48" s="408"/>
      <c r="E48" s="408"/>
      <c r="F48" s="408"/>
      <c r="G48" s="408"/>
      <c r="H48" s="409"/>
      <c r="I48" s="409"/>
      <c r="J48" s="409"/>
      <c r="K48" s="409"/>
      <c r="L48" s="409"/>
      <c r="M48" s="1"/>
      <c r="N48" s="1"/>
      <c r="O48" s="1"/>
      <c r="P48" s="1"/>
    </row>
    <row r="49" spans="1:16" ht="15">
      <c r="A49" s="409"/>
      <c r="B49" s="413">
        <f t="shared" si="0"/>
        <v>41</v>
      </c>
      <c r="C49" s="408"/>
      <c r="D49" s="408"/>
      <c r="E49" s="408"/>
      <c r="F49" s="408"/>
      <c r="G49" s="408"/>
      <c r="H49" s="409"/>
      <c r="I49" s="409"/>
      <c r="J49" s="409"/>
      <c r="K49" s="409"/>
      <c r="L49" s="409"/>
      <c r="M49" s="1" t="s">
        <v>165</v>
      </c>
      <c r="N49" s="1"/>
      <c r="O49" s="1"/>
      <c r="P49" s="1"/>
    </row>
    <row r="50" spans="1:16" ht="15">
      <c r="A50" s="409"/>
      <c r="B50" s="413">
        <f t="shared" si="0"/>
        <v>42</v>
      </c>
      <c r="C50" s="408"/>
      <c r="D50" s="408"/>
      <c r="E50" s="408"/>
      <c r="F50" s="408"/>
      <c r="G50" s="408"/>
      <c r="H50" s="409"/>
      <c r="I50" s="409"/>
      <c r="J50" s="409"/>
      <c r="K50" s="409"/>
      <c r="L50" s="409"/>
      <c r="M50" s="1"/>
      <c r="N50" s="1"/>
      <c r="O50" s="1"/>
      <c r="P50" s="1"/>
    </row>
    <row r="51" spans="1:16" ht="15">
      <c r="A51" s="409"/>
      <c r="B51" s="413">
        <f t="shared" si="0"/>
        <v>43</v>
      </c>
      <c r="C51" s="408"/>
      <c r="D51" s="408"/>
      <c r="E51" s="408"/>
      <c r="F51" s="408"/>
      <c r="G51" s="408"/>
      <c r="H51" s="409"/>
      <c r="I51" s="409"/>
      <c r="J51" s="409"/>
      <c r="K51" s="409"/>
      <c r="L51" s="409"/>
      <c r="M51" s="1"/>
      <c r="N51" s="1"/>
      <c r="O51" s="1"/>
      <c r="P51" s="1"/>
    </row>
    <row r="52" spans="1:16" ht="15">
      <c r="A52" s="409"/>
      <c r="B52" s="413">
        <f t="shared" si="0"/>
        <v>44</v>
      </c>
      <c r="C52" s="408"/>
      <c r="D52" s="408"/>
      <c r="E52" s="408"/>
      <c r="F52" s="408"/>
      <c r="G52" s="408"/>
      <c r="H52" s="409"/>
      <c r="I52" s="409"/>
      <c r="J52" s="409"/>
      <c r="K52" s="409"/>
      <c r="L52" s="409"/>
      <c r="M52" s="1"/>
      <c r="N52" s="1"/>
      <c r="O52" s="1"/>
      <c r="P52" s="1"/>
    </row>
    <row r="53" spans="1:16" ht="15">
      <c r="A53" s="409"/>
      <c r="B53" s="413">
        <f t="shared" si="0"/>
        <v>45</v>
      </c>
      <c r="C53" s="408"/>
      <c r="D53" s="408"/>
      <c r="E53" s="408"/>
      <c r="F53" s="408"/>
      <c r="G53" s="408"/>
      <c r="H53" s="409"/>
      <c r="I53" s="409"/>
      <c r="J53" s="409"/>
      <c r="K53" s="409"/>
      <c r="L53" s="409"/>
      <c r="M53" s="1"/>
      <c r="N53" s="1"/>
      <c r="O53" s="1"/>
      <c r="P53" s="1"/>
    </row>
    <row r="54" spans="1:16" ht="15">
      <c r="A54" s="409"/>
      <c r="B54" s="413">
        <f t="shared" si="0"/>
        <v>46</v>
      </c>
      <c r="C54" s="408"/>
      <c r="D54" s="408"/>
      <c r="E54" s="408"/>
      <c r="F54" s="408"/>
      <c r="G54" s="408"/>
      <c r="H54" s="409"/>
      <c r="I54" s="409"/>
      <c r="J54" s="409"/>
      <c r="K54" s="409"/>
      <c r="L54" s="409"/>
      <c r="M54" s="1"/>
      <c r="N54" s="1"/>
      <c r="O54" s="1"/>
      <c r="P54" s="1"/>
    </row>
    <row r="55" spans="1:16" ht="15">
      <c r="A55" s="409"/>
      <c r="B55" s="413">
        <f t="shared" si="0"/>
        <v>47</v>
      </c>
      <c r="C55" s="408"/>
      <c r="D55" s="408"/>
      <c r="E55" s="408"/>
      <c r="F55" s="408"/>
      <c r="G55" s="408"/>
      <c r="H55" s="409"/>
      <c r="I55" s="409"/>
      <c r="J55" s="409"/>
      <c r="K55" s="409"/>
      <c r="L55" s="409"/>
      <c r="M55" s="1"/>
      <c r="N55" s="1"/>
      <c r="O55" s="1"/>
      <c r="P55" s="1"/>
    </row>
    <row r="56" spans="1:16" ht="15">
      <c r="A56" s="409"/>
      <c r="B56" s="413">
        <f t="shared" si="0"/>
        <v>48</v>
      </c>
      <c r="C56" s="408"/>
      <c r="D56" s="408"/>
      <c r="E56" s="408"/>
      <c r="F56" s="408"/>
      <c r="G56" s="408"/>
      <c r="H56" s="409"/>
      <c r="I56" s="409"/>
      <c r="J56" s="409"/>
      <c r="K56" s="409"/>
      <c r="L56" s="409"/>
      <c r="M56" s="1"/>
      <c r="N56" s="1"/>
      <c r="O56" s="1"/>
      <c r="P56" s="1"/>
    </row>
    <row r="57" spans="1:16" ht="15">
      <c r="A57" s="409"/>
      <c r="B57" s="413">
        <f t="shared" si="0"/>
        <v>49</v>
      </c>
      <c r="C57" s="408"/>
      <c r="D57" s="408"/>
      <c r="E57" s="408"/>
      <c r="F57" s="408"/>
      <c r="G57" s="408"/>
      <c r="H57" s="409"/>
      <c r="I57" s="409"/>
      <c r="J57" s="409"/>
      <c r="K57" s="409"/>
      <c r="L57" s="409"/>
      <c r="M57" s="1"/>
      <c r="N57" s="1"/>
      <c r="O57" s="1"/>
      <c r="P57" s="1"/>
    </row>
    <row r="58" spans="1:16" ht="15">
      <c r="A58" s="409"/>
      <c r="B58" s="413">
        <f t="shared" si="0"/>
        <v>50</v>
      </c>
      <c r="C58" s="408"/>
      <c r="D58" s="408"/>
      <c r="E58" s="408"/>
      <c r="F58" s="408"/>
      <c r="G58" s="408"/>
      <c r="H58" s="409"/>
      <c r="I58" s="409"/>
      <c r="J58" s="409"/>
      <c r="K58" s="409"/>
      <c r="L58" s="409"/>
      <c r="M58" s="1"/>
      <c r="N58" s="1"/>
      <c r="O58" s="1"/>
      <c r="P58" s="1"/>
    </row>
    <row r="59" spans="1:16" ht="15">
      <c r="A59" s="409"/>
      <c r="B59" s="413">
        <f t="shared" si="0"/>
        <v>51</v>
      </c>
      <c r="C59" s="408"/>
      <c r="D59" s="408"/>
      <c r="E59" s="408"/>
      <c r="F59" s="408"/>
      <c r="G59" s="408"/>
      <c r="H59" s="409"/>
      <c r="I59" s="409"/>
      <c r="J59" s="409"/>
      <c r="K59" s="409"/>
      <c r="L59" s="409"/>
      <c r="M59" s="1"/>
      <c r="N59" s="1"/>
      <c r="O59" s="1"/>
      <c r="P59" s="1"/>
    </row>
    <row r="60" spans="1:16" ht="15">
      <c r="A60" s="409"/>
      <c r="B60" s="413">
        <f t="shared" si="0"/>
        <v>52</v>
      </c>
      <c r="C60" s="408"/>
      <c r="D60" s="408"/>
      <c r="E60" s="408"/>
      <c r="F60" s="408"/>
      <c r="G60" s="408"/>
      <c r="H60" s="409"/>
      <c r="I60" s="409"/>
      <c r="J60" s="409"/>
      <c r="K60" s="409"/>
      <c r="L60" s="409"/>
      <c r="M60" s="1"/>
      <c r="N60" s="1"/>
      <c r="O60" s="1"/>
      <c r="P60" s="1"/>
    </row>
    <row r="61" spans="1:16" ht="15">
      <c r="A61" s="409"/>
      <c r="B61" s="413">
        <f t="shared" si="0"/>
        <v>53</v>
      </c>
      <c r="C61" s="408"/>
      <c r="D61" s="408"/>
      <c r="E61" s="408"/>
      <c r="F61" s="408"/>
      <c r="G61" s="408"/>
      <c r="H61" s="409"/>
      <c r="I61" s="409"/>
      <c r="J61" s="409"/>
      <c r="K61" s="409"/>
      <c r="L61" s="409"/>
      <c r="M61" s="1"/>
      <c r="N61" s="1"/>
      <c r="O61" s="1"/>
      <c r="P61" s="1"/>
    </row>
    <row r="62" spans="1:16" ht="15">
      <c r="A62" s="409"/>
      <c r="B62" s="413">
        <f t="shared" si="0"/>
        <v>54</v>
      </c>
      <c r="C62" s="408"/>
      <c r="D62" s="408"/>
      <c r="E62" s="408"/>
      <c r="F62" s="408"/>
      <c r="G62" s="408"/>
      <c r="H62" s="409"/>
      <c r="I62" s="409"/>
      <c r="J62" s="409"/>
      <c r="K62" s="409"/>
      <c r="L62" s="409"/>
      <c r="M62" s="1"/>
      <c r="N62" s="1"/>
      <c r="O62" s="1"/>
      <c r="P62" s="1"/>
    </row>
    <row r="63" spans="1:16" ht="15">
      <c r="A63" s="409"/>
      <c r="B63" s="413">
        <f t="shared" si="0"/>
        <v>55</v>
      </c>
      <c r="C63" s="408"/>
      <c r="D63" s="408"/>
      <c r="E63" s="408"/>
      <c r="F63" s="408"/>
      <c r="G63" s="408"/>
      <c r="H63" s="409"/>
      <c r="I63" s="409"/>
      <c r="J63" s="409"/>
      <c r="K63" s="409"/>
      <c r="L63" s="409"/>
      <c r="M63" s="1"/>
      <c r="N63" s="1"/>
      <c r="O63" s="1"/>
      <c r="P63" s="1"/>
    </row>
    <row r="64" spans="1:16" ht="15">
      <c r="A64" s="409"/>
      <c r="B64" s="413">
        <f t="shared" si="0"/>
        <v>56</v>
      </c>
      <c r="C64" s="408"/>
      <c r="D64" s="408"/>
      <c r="E64" s="408"/>
      <c r="F64" s="408"/>
      <c r="G64" s="408"/>
      <c r="H64" s="409"/>
      <c r="I64" s="409"/>
      <c r="J64" s="409"/>
      <c r="K64" s="409"/>
      <c r="L64" s="409"/>
      <c r="M64" s="1"/>
      <c r="N64" s="1"/>
      <c r="O64" s="1"/>
      <c r="P64" s="1"/>
    </row>
    <row r="65" spans="1:16" s="158" customFormat="1" ht="15">
      <c r="A65" s="409"/>
      <c r="B65" s="413">
        <f t="shared" si="0"/>
        <v>57</v>
      </c>
      <c r="C65" s="408"/>
      <c r="D65" s="408"/>
      <c r="E65" s="408"/>
      <c r="F65" s="408"/>
      <c r="G65" s="408"/>
      <c r="H65" s="409"/>
      <c r="I65" s="409"/>
      <c r="J65" s="409"/>
      <c r="K65" s="409"/>
      <c r="L65" s="409"/>
      <c r="M65" s="1"/>
      <c r="N65" s="1"/>
      <c r="O65" s="1"/>
      <c r="P65" s="1"/>
    </row>
    <row r="66" spans="1:16" s="158" customFormat="1" ht="15">
      <c r="A66" s="409"/>
      <c r="B66" s="413">
        <f t="shared" si="0"/>
        <v>58</v>
      </c>
      <c r="C66" s="408"/>
      <c r="D66" s="408"/>
      <c r="E66" s="408"/>
      <c r="F66" s="408"/>
      <c r="G66" s="408"/>
      <c r="H66" s="409"/>
      <c r="I66" s="409"/>
      <c r="J66" s="409"/>
      <c r="K66" s="409"/>
      <c r="L66" s="409"/>
      <c r="M66" s="1"/>
      <c r="N66" s="1"/>
      <c r="O66" s="1"/>
      <c r="P66" s="1"/>
    </row>
    <row r="67" spans="1:16" s="158" customFormat="1" ht="15">
      <c r="A67" s="409"/>
      <c r="B67" s="413">
        <f t="shared" si="0"/>
        <v>59</v>
      </c>
      <c r="C67" s="408"/>
      <c r="D67" s="408"/>
      <c r="E67" s="408"/>
      <c r="F67" s="408"/>
      <c r="G67" s="408"/>
      <c r="H67" s="409"/>
      <c r="I67" s="409"/>
      <c r="J67" s="409"/>
      <c r="K67" s="409"/>
      <c r="L67" s="409"/>
      <c r="M67" s="1"/>
      <c r="N67" s="1"/>
      <c r="O67" s="1"/>
      <c r="P67" s="1"/>
    </row>
    <row r="68" spans="1:16" s="158" customFormat="1" ht="15">
      <c r="A68" s="409"/>
      <c r="B68" s="413">
        <f t="shared" si="0"/>
        <v>60</v>
      </c>
      <c r="C68" s="408"/>
      <c r="D68" s="408"/>
      <c r="E68" s="408"/>
      <c r="F68" s="408"/>
      <c r="G68" s="408"/>
      <c r="H68" s="409"/>
      <c r="I68" s="409"/>
      <c r="J68" s="409"/>
      <c r="K68" s="409"/>
      <c r="L68" s="409"/>
      <c r="M68" s="1"/>
      <c r="N68" s="1"/>
      <c r="O68" s="1"/>
      <c r="P68" s="1"/>
    </row>
    <row r="69" spans="1:16" s="158" customFormat="1" ht="15">
      <c r="A69" s="409"/>
      <c r="B69" s="413">
        <f t="shared" si="0"/>
        <v>61</v>
      </c>
      <c r="C69" s="408"/>
      <c r="D69" s="408"/>
      <c r="E69" s="408"/>
      <c r="F69" s="408"/>
      <c r="G69" s="408"/>
      <c r="H69" s="409"/>
      <c r="I69" s="409"/>
      <c r="J69" s="409"/>
      <c r="K69" s="409"/>
      <c r="L69" s="409"/>
      <c r="M69" s="1" t="s">
        <v>166</v>
      </c>
      <c r="N69" s="1"/>
      <c r="O69" s="1"/>
      <c r="P69" s="1"/>
    </row>
    <row r="70" spans="1:16" s="158" customFormat="1" ht="15">
      <c r="A70" s="409"/>
      <c r="B70" s="413">
        <f t="shared" si="0"/>
        <v>62</v>
      </c>
      <c r="C70" s="408"/>
      <c r="D70" s="408"/>
      <c r="E70" s="408"/>
      <c r="F70" s="408"/>
      <c r="G70" s="408"/>
      <c r="H70" s="409"/>
      <c r="I70" s="409"/>
      <c r="J70" s="409"/>
      <c r="K70" s="409"/>
      <c r="L70" s="409"/>
      <c r="M70" s="1"/>
      <c r="N70" s="1"/>
      <c r="O70" s="1"/>
      <c r="P70" s="1"/>
    </row>
    <row r="71" spans="1:16" s="158" customFormat="1" ht="15">
      <c r="A71" s="409"/>
      <c r="B71" s="413">
        <f t="shared" si="0"/>
        <v>63</v>
      </c>
      <c r="C71" s="408"/>
      <c r="D71" s="408"/>
      <c r="E71" s="408"/>
      <c r="F71" s="408"/>
      <c r="G71" s="408"/>
      <c r="H71" s="409"/>
      <c r="I71" s="409"/>
      <c r="J71" s="409"/>
      <c r="K71" s="409"/>
      <c r="L71" s="409"/>
      <c r="M71" s="1"/>
      <c r="N71" s="1"/>
      <c r="O71" s="1"/>
      <c r="P71" s="1"/>
    </row>
    <row r="72" spans="1:16" s="158" customFormat="1" ht="15">
      <c r="A72" s="409"/>
      <c r="B72" s="413">
        <f t="shared" si="0"/>
        <v>64</v>
      </c>
      <c r="C72" s="408"/>
      <c r="D72" s="408"/>
      <c r="E72" s="408"/>
      <c r="F72" s="408"/>
      <c r="G72" s="408"/>
      <c r="H72" s="409"/>
      <c r="I72" s="409"/>
      <c r="J72" s="409"/>
      <c r="K72" s="409"/>
      <c r="L72" s="409"/>
      <c r="M72" s="1"/>
      <c r="N72" s="1"/>
      <c r="O72" s="1"/>
      <c r="P72" s="1"/>
    </row>
    <row r="73" spans="1:16" s="158" customFormat="1" ht="15">
      <c r="A73" s="409"/>
      <c r="B73" s="413">
        <f t="shared" si="0"/>
        <v>65</v>
      </c>
      <c r="C73" s="408"/>
      <c r="D73" s="408"/>
      <c r="E73" s="408"/>
      <c r="F73" s="408"/>
      <c r="G73" s="408"/>
      <c r="H73" s="409"/>
      <c r="I73" s="409"/>
      <c r="J73" s="409"/>
      <c r="K73" s="409"/>
      <c r="L73" s="409"/>
      <c r="M73" s="1"/>
      <c r="N73" s="1"/>
      <c r="O73" s="1"/>
      <c r="P73" s="1"/>
    </row>
    <row r="74" spans="1:16" s="158" customFormat="1" ht="15">
      <c r="A74" s="409"/>
      <c r="B74" s="413">
        <f t="shared" si="0"/>
        <v>66</v>
      </c>
      <c r="C74" s="408"/>
      <c r="D74" s="408"/>
      <c r="E74" s="408"/>
      <c r="F74" s="408"/>
      <c r="G74" s="408"/>
      <c r="H74" s="409"/>
      <c r="I74" s="409"/>
      <c r="J74" s="409"/>
      <c r="K74" s="409"/>
      <c r="L74" s="409"/>
      <c r="M74" s="1"/>
      <c r="N74" s="1"/>
      <c r="O74" s="1"/>
      <c r="P74" s="1"/>
    </row>
    <row r="75" spans="1:16" s="158" customFormat="1" ht="15">
      <c r="A75" s="409"/>
      <c r="B75" s="413">
        <f aca="true" t="shared" si="1" ref="B75:B88">B74+1</f>
        <v>67</v>
      </c>
      <c r="C75" s="408"/>
      <c r="D75" s="408"/>
      <c r="E75" s="408"/>
      <c r="F75" s="408"/>
      <c r="G75" s="408"/>
      <c r="H75" s="409"/>
      <c r="I75" s="409"/>
      <c r="J75" s="409"/>
      <c r="K75" s="409"/>
      <c r="L75" s="409"/>
      <c r="M75" s="1"/>
      <c r="N75" s="1"/>
      <c r="O75" s="1"/>
      <c r="P75" s="1"/>
    </row>
    <row r="76" spans="1:16" s="158" customFormat="1" ht="15">
      <c r="A76" s="409"/>
      <c r="B76" s="413">
        <f t="shared" si="1"/>
        <v>68</v>
      </c>
      <c r="C76" s="408"/>
      <c r="D76" s="408"/>
      <c r="E76" s="408"/>
      <c r="F76" s="408"/>
      <c r="G76" s="408"/>
      <c r="H76" s="409"/>
      <c r="I76" s="409"/>
      <c r="J76" s="409"/>
      <c r="K76" s="409"/>
      <c r="L76" s="409"/>
      <c r="M76" s="1"/>
      <c r="N76" s="1"/>
      <c r="O76" s="1"/>
      <c r="P76" s="1"/>
    </row>
    <row r="77" spans="1:16" s="158" customFormat="1" ht="15">
      <c r="A77" s="409"/>
      <c r="B77" s="413">
        <f t="shared" si="1"/>
        <v>69</v>
      </c>
      <c r="C77" s="408"/>
      <c r="D77" s="408"/>
      <c r="E77" s="408"/>
      <c r="F77" s="408"/>
      <c r="G77" s="408"/>
      <c r="H77" s="409"/>
      <c r="I77" s="409"/>
      <c r="J77" s="409"/>
      <c r="K77" s="409"/>
      <c r="L77" s="409"/>
      <c r="M77" s="1"/>
      <c r="N77" s="1"/>
      <c r="O77" s="1"/>
      <c r="P77" s="1"/>
    </row>
    <row r="78" spans="1:16" s="158" customFormat="1" ht="15">
      <c r="A78" s="409"/>
      <c r="B78" s="413">
        <f t="shared" si="1"/>
        <v>70</v>
      </c>
      <c r="C78" s="408"/>
      <c r="D78" s="408"/>
      <c r="E78" s="408"/>
      <c r="F78" s="408"/>
      <c r="G78" s="408"/>
      <c r="H78" s="409"/>
      <c r="I78" s="409"/>
      <c r="J78" s="409"/>
      <c r="K78" s="409"/>
      <c r="L78" s="409"/>
      <c r="M78" s="1"/>
      <c r="N78" s="1"/>
      <c r="O78" s="1"/>
      <c r="P78" s="1"/>
    </row>
    <row r="79" spans="1:16" s="158" customFormat="1" ht="15">
      <c r="A79" s="409"/>
      <c r="B79" s="413">
        <f t="shared" si="1"/>
        <v>71</v>
      </c>
      <c r="C79" s="408"/>
      <c r="D79" s="408"/>
      <c r="E79" s="408"/>
      <c r="F79" s="408"/>
      <c r="G79" s="408"/>
      <c r="H79" s="409"/>
      <c r="I79" s="409"/>
      <c r="J79" s="409"/>
      <c r="K79" s="409"/>
      <c r="L79" s="409"/>
      <c r="M79" s="1"/>
      <c r="N79" s="1"/>
      <c r="O79" s="1"/>
      <c r="P79" s="1"/>
    </row>
    <row r="80" spans="1:16" s="158" customFormat="1" ht="15">
      <c r="A80" s="409"/>
      <c r="B80" s="413">
        <f t="shared" si="1"/>
        <v>72</v>
      </c>
      <c r="C80" s="408"/>
      <c r="D80" s="408"/>
      <c r="E80" s="408"/>
      <c r="F80" s="408"/>
      <c r="G80" s="408"/>
      <c r="H80" s="409"/>
      <c r="I80" s="409"/>
      <c r="J80" s="409"/>
      <c r="K80" s="409"/>
      <c r="L80" s="409"/>
      <c r="M80" s="1"/>
      <c r="N80" s="1"/>
      <c r="O80" s="1"/>
      <c r="P80" s="1"/>
    </row>
    <row r="81" spans="1:16" s="158" customFormat="1" ht="15">
      <c r="A81" s="409"/>
      <c r="B81" s="413">
        <f t="shared" si="1"/>
        <v>73</v>
      </c>
      <c r="C81" s="408"/>
      <c r="D81" s="408"/>
      <c r="E81" s="408"/>
      <c r="F81" s="408"/>
      <c r="G81" s="408"/>
      <c r="H81" s="409"/>
      <c r="I81" s="409"/>
      <c r="J81" s="409"/>
      <c r="K81" s="409"/>
      <c r="L81" s="409"/>
      <c r="M81" s="1"/>
      <c r="N81" s="1"/>
      <c r="O81" s="1"/>
      <c r="P81" s="1"/>
    </row>
    <row r="82" spans="1:16" s="158" customFormat="1" ht="15">
      <c r="A82" s="409"/>
      <c r="B82" s="413">
        <f t="shared" si="1"/>
        <v>74</v>
      </c>
      <c r="C82" s="408"/>
      <c r="D82" s="408"/>
      <c r="E82" s="408"/>
      <c r="F82" s="408"/>
      <c r="G82" s="408"/>
      <c r="H82" s="409"/>
      <c r="I82" s="409"/>
      <c r="J82" s="409"/>
      <c r="K82" s="409"/>
      <c r="L82" s="409"/>
      <c r="M82" s="1"/>
      <c r="N82" s="1"/>
      <c r="O82" s="1"/>
      <c r="P82" s="1"/>
    </row>
    <row r="83" spans="1:16" s="158" customFormat="1" ht="15">
      <c r="A83" s="409"/>
      <c r="B83" s="413">
        <f t="shared" si="1"/>
        <v>75</v>
      </c>
      <c r="C83" s="408"/>
      <c r="D83" s="408"/>
      <c r="E83" s="408"/>
      <c r="F83" s="408"/>
      <c r="G83" s="408"/>
      <c r="H83" s="409"/>
      <c r="I83" s="409"/>
      <c r="J83" s="409"/>
      <c r="K83" s="409"/>
      <c r="L83" s="409"/>
      <c r="M83" s="1"/>
      <c r="N83" s="1"/>
      <c r="O83" s="1"/>
      <c r="P83" s="1"/>
    </row>
    <row r="84" spans="1:16" s="158" customFormat="1" ht="15">
      <c r="A84" s="409"/>
      <c r="B84" s="413">
        <f t="shared" si="1"/>
        <v>76</v>
      </c>
      <c r="C84" s="408"/>
      <c r="D84" s="408"/>
      <c r="E84" s="408"/>
      <c r="F84" s="408"/>
      <c r="G84" s="408"/>
      <c r="H84" s="409"/>
      <c r="I84" s="409"/>
      <c r="J84" s="409"/>
      <c r="K84" s="409"/>
      <c r="L84" s="409"/>
      <c r="M84" s="1"/>
      <c r="N84" s="1"/>
      <c r="O84" s="1"/>
      <c r="P84" s="1"/>
    </row>
    <row r="85" spans="1:16" ht="15">
      <c r="A85" s="409"/>
      <c r="B85" s="413">
        <f t="shared" si="1"/>
        <v>77</v>
      </c>
      <c r="C85" s="408"/>
      <c r="D85" s="408"/>
      <c r="E85" s="408"/>
      <c r="F85" s="408"/>
      <c r="G85" s="408"/>
      <c r="H85" s="409"/>
      <c r="I85" s="409"/>
      <c r="J85" s="409"/>
      <c r="K85" s="409"/>
      <c r="L85" s="409"/>
      <c r="M85" s="1"/>
      <c r="N85" s="1"/>
      <c r="O85" s="1"/>
      <c r="P85" s="1"/>
    </row>
    <row r="86" spans="1:16" ht="15">
      <c r="A86" s="409"/>
      <c r="B86" s="413">
        <f t="shared" si="1"/>
        <v>78</v>
      </c>
      <c r="C86" s="408"/>
      <c r="D86" s="408"/>
      <c r="E86" s="408"/>
      <c r="F86" s="408"/>
      <c r="G86" s="408"/>
      <c r="H86" s="409"/>
      <c r="I86" s="409"/>
      <c r="J86" s="409"/>
      <c r="K86" s="409"/>
      <c r="L86" s="409"/>
      <c r="M86" s="1"/>
      <c r="N86" s="1"/>
      <c r="O86" s="1"/>
      <c r="P86" s="1"/>
    </row>
    <row r="87" spans="1:16" ht="15">
      <c r="A87" s="409"/>
      <c r="B87" s="413">
        <f t="shared" si="1"/>
        <v>79</v>
      </c>
      <c r="C87" s="408"/>
      <c r="D87" s="408"/>
      <c r="E87" s="408"/>
      <c r="F87" s="408"/>
      <c r="G87" s="408"/>
      <c r="H87" s="409"/>
      <c r="I87" s="409"/>
      <c r="J87" s="409"/>
      <c r="K87" s="409"/>
      <c r="L87" s="409"/>
      <c r="M87" s="1"/>
      <c r="N87" s="1"/>
      <c r="O87" s="1"/>
      <c r="P87" s="1"/>
    </row>
    <row r="88" spans="1:16" ht="15">
      <c r="A88" s="409"/>
      <c r="B88" s="413">
        <f t="shared" si="1"/>
        <v>80</v>
      </c>
      <c r="C88" s="408"/>
      <c r="D88" s="408"/>
      <c r="E88" s="408"/>
      <c r="F88" s="408"/>
      <c r="G88" s="408"/>
      <c r="H88" s="409"/>
      <c r="I88" s="409"/>
      <c r="J88" s="409"/>
      <c r="K88" s="409"/>
      <c r="L88" s="409"/>
      <c r="M88" s="1"/>
      <c r="N88" s="1"/>
      <c r="O88" s="1"/>
      <c r="P88" s="1"/>
    </row>
    <row r="89" spans="1:16" ht="15">
      <c r="A89" s="1"/>
      <c r="B89" s="412"/>
      <c r="C89" s="1"/>
      <c r="D89" s="1">
        <f>SUM(D9:D88)</f>
        <v>0</v>
      </c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</row>
    <row r="90" spans="1:16" ht="15">
      <c r="A90" s="1"/>
      <c r="B90" s="412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</row>
    <row r="91" spans="1:16" ht="15">
      <c r="A91" s="1"/>
      <c r="B91" s="412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</row>
  </sheetData>
  <sheetProtection password="C5AE" sheet="1"/>
  <mergeCells count="1">
    <mergeCell ref="E6:G6"/>
  </mergeCells>
  <printOptions/>
  <pageMargins left="0.7" right="0.7" top="0.75" bottom="0.75" header="0.3" footer="0.3"/>
  <pageSetup fitToHeight="0" fitToWidth="1" horizontalDpi="600" verticalDpi="600" orientation="landscape" paperSize="9" scale="82" r:id="rId3"/>
  <headerFooter>
    <oddFooter>&amp;RRev 03</oddFooter>
  </headerFooter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41"/>
  <sheetViews>
    <sheetView workbookViewId="0" topLeftCell="A4">
      <selection activeCell="B4" sqref="B4"/>
    </sheetView>
  </sheetViews>
  <sheetFormatPr defaultColWidth="9.140625" defaultRowHeight="15"/>
  <cols>
    <col min="1" max="1" width="2.7109375" style="0" customWidth="1"/>
    <col min="2" max="2" width="29.7109375" style="0" customWidth="1"/>
    <col min="3" max="3" width="6.421875" style="0" customWidth="1"/>
    <col min="4" max="5" width="9.00390625" style="0" customWidth="1"/>
    <col min="6" max="8" width="3.7109375" style="0" customWidth="1"/>
    <col min="9" max="9" width="10.28125" style="0" customWidth="1"/>
    <col min="10" max="10" width="1.8515625" style="159" customWidth="1"/>
    <col min="11" max="12" width="10.28125" style="159" customWidth="1"/>
    <col min="13" max="13" width="1.8515625" style="165" customWidth="1"/>
    <col min="14" max="16" width="10.28125" style="0" customWidth="1"/>
    <col min="17" max="17" width="1.8515625" style="0" customWidth="1"/>
    <col min="18" max="22" width="9.140625" style="0" customWidth="1"/>
    <col min="23" max="28" width="9.140625" style="172" customWidth="1"/>
    <col min="29" max="29" width="9.140625" style="0" customWidth="1"/>
    <col min="30" max="32" width="9.140625" style="172" customWidth="1"/>
  </cols>
  <sheetData>
    <row r="1" spans="1:33" ht="15">
      <c r="A1" s="250"/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359"/>
      <c r="N1" s="250"/>
      <c r="O1" s="250"/>
      <c r="P1" s="250"/>
      <c r="Q1" s="250"/>
      <c r="R1" s="250"/>
      <c r="S1" s="250"/>
      <c r="T1" s="250"/>
      <c r="U1" s="250"/>
      <c r="V1" s="250"/>
      <c r="W1" s="250"/>
      <c r="X1" s="250"/>
      <c r="Y1" s="250"/>
      <c r="Z1" s="250"/>
      <c r="AA1" s="250"/>
      <c r="AB1" s="250"/>
      <c r="AC1" s="250"/>
      <c r="AD1" s="250"/>
      <c r="AE1" s="250"/>
      <c r="AF1" s="250"/>
      <c r="AG1" s="250"/>
    </row>
    <row r="2" spans="1:33" ht="15">
      <c r="A2" s="360"/>
      <c r="B2" s="91" t="s">
        <v>0</v>
      </c>
      <c r="C2" s="110"/>
      <c r="D2" s="108" t="str">
        <f>IF('INFO SHEET'!$C$2&lt;&gt;"",'INFO SHEET'!$C$2,"")</f>
        <v>xxxx</v>
      </c>
      <c r="E2" s="108"/>
      <c r="F2" s="108"/>
      <c r="G2" s="108"/>
      <c r="H2" s="108"/>
      <c r="I2" s="108"/>
      <c r="J2" s="108"/>
      <c r="K2" s="108"/>
      <c r="L2" s="108"/>
      <c r="M2" s="108"/>
      <c r="N2" s="109"/>
      <c r="O2" s="361" t="s">
        <v>1</v>
      </c>
      <c r="P2" s="361"/>
      <c r="Q2" s="250"/>
      <c r="R2" s="250"/>
      <c r="S2" s="250"/>
      <c r="T2" s="250"/>
      <c r="U2" s="250"/>
      <c r="V2" s="250"/>
      <c r="W2" s="250"/>
      <c r="X2" s="250"/>
      <c r="Y2" s="250"/>
      <c r="Z2" s="250"/>
      <c r="AA2" s="250"/>
      <c r="AB2" s="250"/>
      <c r="AC2" s="250"/>
      <c r="AD2" s="250"/>
      <c r="AE2" s="250"/>
      <c r="AF2" s="250"/>
      <c r="AG2" s="250"/>
    </row>
    <row r="3" spans="1:33" ht="15">
      <c r="A3" s="360"/>
      <c r="B3" s="362"/>
      <c r="C3" s="362"/>
      <c r="D3" s="360"/>
      <c r="E3" s="363"/>
      <c r="F3" s="250"/>
      <c r="G3" s="361"/>
      <c r="H3" s="361"/>
      <c r="I3" s="363"/>
      <c r="J3" s="363"/>
      <c r="K3" s="361"/>
      <c r="L3" s="361"/>
      <c r="M3" s="364"/>
      <c r="N3" s="361"/>
      <c r="O3" s="361"/>
      <c r="P3" s="361"/>
      <c r="Q3" s="250"/>
      <c r="R3" s="250"/>
      <c r="S3" s="250"/>
      <c r="T3" s="250"/>
      <c r="U3" s="250"/>
      <c r="V3" s="250"/>
      <c r="W3" s="250"/>
      <c r="X3" s="250"/>
      <c r="Y3" s="250"/>
      <c r="Z3" s="250"/>
      <c r="AA3" s="250"/>
      <c r="AB3" s="250"/>
      <c r="AC3" s="250"/>
      <c r="AD3" s="250"/>
      <c r="AE3" s="250"/>
      <c r="AF3" s="250"/>
      <c r="AG3" s="250"/>
    </row>
    <row r="4" spans="1:33" ht="15">
      <c r="A4" s="360"/>
      <c r="B4" s="91" t="str">
        <f>'INFO SHEET'!M9</f>
        <v>Sheet 1</v>
      </c>
      <c r="C4" s="123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361"/>
      <c r="Q4" s="250"/>
      <c r="R4" s="250"/>
      <c r="S4" s="250"/>
      <c r="T4" s="250"/>
      <c r="U4" s="250"/>
      <c r="V4" s="250"/>
      <c r="W4" s="250"/>
      <c r="X4" s="250"/>
      <c r="Y4" s="250"/>
      <c r="Z4" s="250"/>
      <c r="AA4" s="250"/>
      <c r="AB4" s="250"/>
      <c r="AC4" s="250"/>
      <c r="AD4" s="250"/>
      <c r="AE4" s="250"/>
      <c r="AF4" s="250"/>
      <c r="AG4" s="250"/>
    </row>
    <row r="5" spans="1:33" ht="15">
      <c r="A5" s="250"/>
      <c r="B5" s="366"/>
      <c r="C5" s="367"/>
      <c r="D5" s="368"/>
      <c r="E5" s="369"/>
      <c r="F5" s="370"/>
      <c r="G5" s="370"/>
      <c r="H5" s="250"/>
      <c r="I5" s="250"/>
      <c r="J5" s="250"/>
      <c r="K5" s="250"/>
      <c r="L5" s="250"/>
      <c r="M5" s="359"/>
      <c r="N5" s="250"/>
      <c r="O5" s="250"/>
      <c r="P5" s="250"/>
      <c r="Q5" s="250"/>
      <c r="R5" s="250"/>
      <c r="S5" s="250"/>
      <c r="T5" s="250"/>
      <c r="U5" s="250"/>
      <c r="V5" s="250"/>
      <c r="W5" s="250"/>
      <c r="X5" s="250"/>
      <c r="Y5" s="250"/>
      <c r="Z5" s="250"/>
      <c r="AA5" s="250"/>
      <c r="AB5" s="250"/>
      <c r="AC5" s="250" t="s">
        <v>190</v>
      </c>
      <c r="AD5" s="250"/>
      <c r="AE5" s="250"/>
      <c r="AF5" s="250"/>
      <c r="AG5" s="250"/>
    </row>
    <row r="6" spans="1:33" ht="15">
      <c r="A6" s="202" t="s">
        <v>162</v>
      </c>
      <c r="B6" s="2" t="s">
        <v>2</v>
      </c>
      <c r="C6" s="3" t="s">
        <v>4</v>
      </c>
      <c r="D6" s="7" t="s">
        <v>5</v>
      </c>
      <c r="E6" s="8" t="s">
        <v>6</v>
      </c>
      <c r="F6" s="199" t="s">
        <v>8</v>
      </c>
      <c r="G6" s="200"/>
      <c r="H6" s="200"/>
      <c r="I6" s="201"/>
      <c r="J6" s="161"/>
      <c r="K6" s="199" t="s">
        <v>157</v>
      </c>
      <c r="L6" s="201"/>
      <c r="M6" s="162"/>
      <c r="N6" s="204" t="s">
        <v>167</v>
      </c>
      <c r="O6" s="205"/>
      <c r="P6" s="206"/>
      <c r="Q6" s="250"/>
      <c r="R6" s="204" t="s">
        <v>180</v>
      </c>
      <c r="S6" s="205"/>
      <c r="T6" s="206"/>
      <c r="U6" s="250"/>
      <c r="V6" s="250"/>
      <c r="W6" s="199" t="s">
        <v>189</v>
      </c>
      <c r="X6" s="200"/>
      <c r="Y6" s="200"/>
      <c r="Z6" s="200"/>
      <c r="AA6" s="201"/>
      <c r="AB6" s="250"/>
      <c r="AC6" s="199" t="s">
        <v>185</v>
      </c>
      <c r="AD6" s="200"/>
      <c r="AE6" s="200"/>
      <c r="AF6" s="200"/>
      <c r="AG6" s="201"/>
    </row>
    <row r="7" spans="1:33" ht="15">
      <c r="A7" s="203"/>
      <c r="B7" s="5"/>
      <c r="C7" s="6"/>
      <c r="D7" s="7" t="s">
        <v>11</v>
      </c>
      <c r="E7" s="4" t="s">
        <v>7</v>
      </c>
      <c r="F7" s="9" t="s">
        <v>12</v>
      </c>
      <c r="G7" s="8" t="s">
        <v>13</v>
      </c>
      <c r="H7" s="7" t="s">
        <v>14</v>
      </c>
      <c r="I7" s="4" t="s">
        <v>11</v>
      </c>
      <c r="J7" s="162"/>
      <c r="K7" s="8" t="s">
        <v>168</v>
      </c>
      <c r="L7" s="8" t="s">
        <v>9</v>
      </c>
      <c r="M7" s="162"/>
      <c r="N7" s="8" t="s">
        <v>168</v>
      </c>
      <c r="O7" s="7" t="s">
        <v>10</v>
      </c>
      <c r="P7" s="4" t="s">
        <v>9</v>
      </c>
      <c r="Q7" s="250"/>
      <c r="R7" s="8" t="s">
        <v>9</v>
      </c>
      <c r="S7" s="7" t="s">
        <v>187</v>
      </c>
      <c r="T7" s="4" t="s">
        <v>181</v>
      </c>
      <c r="U7" s="250"/>
      <c r="V7" s="250"/>
      <c r="W7" s="8" t="s">
        <v>176</v>
      </c>
      <c r="X7" s="8" t="s">
        <v>177</v>
      </c>
      <c r="Y7" s="8" t="s">
        <v>178</v>
      </c>
      <c r="Z7" s="8" t="s">
        <v>186</v>
      </c>
      <c r="AA7" s="8" t="s">
        <v>184</v>
      </c>
      <c r="AB7" s="250"/>
      <c r="AC7" s="8" t="s">
        <v>176</v>
      </c>
      <c r="AD7" s="8" t="s">
        <v>177</v>
      </c>
      <c r="AE7" s="8" t="s">
        <v>178</v>
      </c>
      <c r="AF7" s="8" t="s">
        <v>186</v>
      </c>
      <c r="AG7" s="8" t="s">
        <v>184</v>
      </c>
    </row>
    <row r="8" spans="1:33" ht="15">
      <c r="A8" s="10">
        <f>'INFO SHEET'!B9</f>
        <v>1</v>
      </c>
      <c r="B8" s="371">
        <f>IF('INFO SHEET'!C9&lt;&gt;"",'INFO SHEET'!C9,"")</f>
      </c>
      <c r="C8" s="372">
        <f>+'INFO SHEET'!D9</f>
        <v>0</v>
      </c>
      <c r="D8" s="11">
        <f>+C8*'INFO SHEET'!$D$2</f>
        <v>0</v>
      </c>
      <c r="E8" s="11">
        <f>IF(C8&gt;0,'INFO SHEET'!$E$2,0)</f>
        <v>0</v>
      </c>
      <c r="F8" s="373" t="str">
        <f>IF('INFO SHEET'!E9&lt;&gt;"",'INFO SHEET'!E9,"0")</f>
        <v>0</v>
      </c>
      <c r="G8" s="374" t="str">
        <f>IF('INFO SHEET'!F9&lt;&gt;"",'INFO SHEET'!F9,"0")</f>
        <v>0</v>
      </c>
      <c r="H8" s="373" t="str">
        <f>IF('INFO SHEET'!G9&lt;&gt;"",'INFO SHEET'!G9,"0")</f>
        <v>0</v>
      </c>
      <c r="I8" s="11">
        <f>(F8*'INFO SHEET'!$E$4)+(G8*'INFO SHEET'!$F$4)+(H8*'INFO SHEET'!$G$4)</f>
        <v>0</v>
      </c>
      <c r="J8" s="163"/>
      <c r="K8" s="11">
        <f>IF(C8&gt;0,E8,0)</f>
        <v>0</v>
      </c>
      <c r="L8" s="11">
        <f>+K8*'VAT ADJUSTMENT'!$D$3</f>
        <v>0</v>
      </c>
      <c r="M8" s="163"/>
      <c r="N8" s="11">
        <f>+D8+I8</f>
        <v>0</v>
      </c>
      <c r="O8" s="11">
        <f>+N8*'VAT ADJUSTMENT'!$C$4</f>
        <v>0</v>
      </c>
      <c r="P8" s="96">
        <f>+N8+O8</f>
        <v>0</v>
      </c>
      <c r="Q8" s="250"/>
      <c r="R8" s="11">
        <f>L8+P8</f>
        <v>0</v>
      </c>
      <c r="S8" s="11">
        <f>IF('INFO SHEET'!L9="Card",AC8,IF('INFO SHEET'!L9="Cash",AD8,IF('INFO SHEET'!L9="cheque",AE8,IF('INFO SHEET'!L9="Bank Transfer",AF8,IF('INFO SHEET'!L9=0,0)))))</f>
        <v>0</v>
      </c>
      <c r="T8" s="96">
        <f>+R8-S8</f>
        <v>0</v>
      </c>
      <c r="U8" s="250"/>
      <c r="V8" s="250"/>
      <c r="W8" s="11">
        <f>IF('INFO SHEET'!L9="Card",R8,0)</f>
        <v>0</v>
      </c>
      <c r="X8" s="11">
        <f>IF('INFO SHEET'!L9="Cash",R8,0)</f>
        <v>0</v>
      </c>
      <c r="Y8" s="11">
        <f>IF('INFO SHEET'!L9="Cheque",R8,0)</f>
        <v>0</v>
      </c>
      <c r="Z8" s="11">
        <f>IF('INFO SHEET'!L9="Bank Transfer",R8,0)</f>
        <v>0</v>
      </c>
      <c r="AA8" s="11"/>
      <c r="AB8" s="250"/>
      <c r="AC8" s="11">
        <f>+$R8*'Dropdown payment'!$B$1</f>
        <v>0</v>
      </c>
      <c r="AD8" s="11">
        <f>+$R8*'Dropdown payment'!$B$2</f>
        <v>0</v>
      </c>
      <c r="AE8" s="11">
        <f>+$R8*'Dropdown payment'!$B$3</f>
        <v>0</v>
      </c>
      <c r="AF8" s="11">
        <f>+$R8*'Dropdown payment'!$B$4</f>
        <v>0</v>
      </c>
      <c r="AG8" s="11"/>
    </row>
    <row r="9" spans="1:33" ht="15">
      <c r="A9" s="174">
        <f>'INFO SHEET'!B10</f>
        <v>2</v>
      </c>
      <c r="B9" s="383">
        <f>IF('INFO SHEET'!C10&lt;&gt;"",'INFO SHEET'!C10,"")</f>
      </c>
      <c r="C9" s="384">
        <f>+'INFO SHEET'!D10</f>
        <v>0</v>
      </c>
      <c r="D9" s="175">
        <f>+C9*'INFO SHEET'!$D$2</f>
        <v>0</v>
      </c>
      <c r="E9" s="175">
        <f>IF(C9&gt;0,'INFO SHEET'!$E$2,0)</f>
        <v>0</v>
      </c>
      <c r="F9" s="367" t="str">
        <f>IF('INFO SHEET'!E10&lt;&gt;"",'INFO SHEET'!E10,"0")</f>
        <v>0</v>
      </c>
      <c r="G9" s="385" t="str">
        <f>IF('INFO SHEET'!F10&lt;&gt;"",'INFO SHEET'!F10,"0")</f>
        <v>0</v>
      </c>
      <c r="H9" s="367" t="str">
        <f>IF('INFO SHEET'!G10&lt;&gt;"",'INFO SHEET'!G10,"0")</f>
        <v>0</v>
      </c>
      <c r="I9" s="175">
        <f>(F9*'INFO SHEET'!$E$4)+(G9*'INFO SHEET'!$F$4)+(H9*'INFO SHEET'!$G$4)</f>
        <v>0</v>
      </c>
      <c r="J9" s="163"/>
      <c r="K9" s="175">
        <f aca="true" t="shared" si="0" ref="K9:K27">IF(C9&gt;0,E9,0)</f>
        <v>0</v>
      </c>
      <c r="L9" s="175">
        <f>+K9*'VAT ADJUSTMENT'!$D$3</f>
        <v>0</v>
      </c>
      <c r="M9" s="163"/>
      <c r="N9" s="175">
        <f aca="true" t="shared" si="1" ref="N9:N27">+D9+I9</f>
        <v>0</v>
      </c>
      <c r="O9" s="175">
        <f>+N9*'VAT ADJUSTMENT'!$C$4</f>
        <v>0</v>
      </c>
      <c r="P9" s="176">
        <f aca="true" t="shared" si="2" ref="P9:P27">+N9+O9</f>
        <v>0</v>
      </c>
      <c r="Q9" s="250"/>
      <c r="R9" s="11">
        <f aca="true" t="shared" si="3" ref="R9:R27">L9+P9</f>
        <v>0</v>
      </c>
      <c r="S9" s="11">
        <f>IF('INFO SHEET'!L10="Card",AC9,IF('INFO SHEET'!L10="Cash",AD9,IF('INFO SHEET'!L10="cheque",AE9,IF('INFO SHEET'!L10="Bank Transfer",AF9,IF('INFO SHEET'!L10=0,0)))))</f>
        <v>0</v>
      </c>
      <c r="T9" s="96">
        <f aca="true" t="shared" si="4" ref="T9:T27">+R9-S9</f>
        <v>0</v>
      </c>
      <c r="U9" s="250"/>
      <c r="V9" s="250"/>
      <c r="W9" s="11">
        <f>IF('INFO SHEET'!L10="Card",R9,0)</f>
        <v>0</v>
      </c>
      <c r="X9" s="11">
        <f>IF('INFO SHEET'!L10="Cash",R9,0)</f>
        <v>0</v>
      </c>
      <c r="Y9" s="11">
        <f>IF('INFO SHEET'!L10="Cheque",R9,0)</f>
        <v>0</v>
      </c>
      <c r="Z9" s="11">
        <f>IF('INFO SHEET'!L10="Bank Transfer",R9,0)</f>
        <v>0</v>
      </c>
      <c r="AA9" s="11"/>
      <c r="AB9" s="250"/>
      <c r="AC9" s="11">
        <f>+R9*'Dropdown payment'!$B$1</f>
        <v>0</v>
      </c>
      <c r="AD9" s="11">
        <f>+$R9*'Dropdown payment'!$B$2</f>
        <v>0</v>
      </c>
      <c r="AE9" s="11">
        <f>+$R9*'Dropdown payment'!$B$3</f>
        <v>0</v>
      </c>
      <c r="AF9" s="11">
        <f>+$R9*'Dropdown payment'!$B$4</f>
        <v>0</v>
      </c>
      <c r="AG9" s="11"/>
    </row>
    <row r="10" spans="1:33" ht="15">
      <c r="A10" s="10">
        <f>'INFO SHEET'!B11</f>
        <v>3</v>
      </c>
      <c r="B10" s="371">
        <f>IF('INFO SHEET'!C11&lt;&gt;"",'INFO SHEET'!C11,"")</f>
      </c>
      <c r="C10" s="372">
        <f>+'INFO SHEET'!D11</f>
        <v>0</v>
      </c>
      <c r="D10" s="11">
        <f>+C10*'INFO SHEET'!$D$2</f>
        <v>0</v>
      </c>
      <c r="E10" s="11">
        <f>IF(C10&gt;0,'INFO SHEET'!$E$2,0)</f>
        <v>0</v>
      </c>
      <c r="F10" s="373" t="str">
        <f>IF('INFO SHEET'!E11&lt;&gt;"",'INFO SHEET'!E11,"0")</f>
        <v>0</v>
      </c>
      <c r="G10" s="386" t="str">
        <f>IF('INFO SHEET'!F11&lt;&gt;"",'INFO SHEET'!F11,"0")</f>
        <v>0</v>
      </c>
      <c r="H10" s="373" t="str">
        <f>IF('INFO SHEET'!G11&lt;&gt;"",'INFO SHEET'!G11,"0")</f>
        <v>0</v>
      </c>
      <c r="I10" s="11">
        <f>(F10*'INFO SHEET'!$E$4)+(G10*'INFO SHEET'!$F$4)+(H10*'INFO SHEET'!$G$4)</f>
        <v>0</v>
      </c>
      <c r="J10" s="163"/>
      <c r="K10" s="11">
        <f t="shared" si="0"/>
        <v>0</v>
      </c>
      <c r="L10" s="11">
        <f>+K10*'VAT ADJUSTMENT'!$D$3</f>
        <v>0</v>
      </c>
      <c r="M10" s="163"/>
      <c r="N10" s="11">
        <f t="shared" si="1"/>
        <v>0</v>
      </c>
      <c r="O10" s="11">
        <f>+N10*'VAT ADJUSTMENT'!$C$4</f>
        <v>0</v>
      </c>
      <c r="P10" s="96">
        <f t="shared" si="2"/>
        <v>0</v>
      </c>
      <c r="Q10" s="250"/>
      <c r="R10" s="11">
        <f t="shared" si="3"/>
        <v>0</v>
      </c>
      <c r="S10" s="11">
        <f>IF('INFO SHEET'!L11="Card",AC10,IF('INFO SHEET'!L11="Cash",AD10,IF('INFO SHEET'!L11="cheque",AE10,IF('INFO SHEET'!L11="Bank Transfer",AF10,IF('INFO SHEET'!L11=0,0)))))</f>
        <v>0</v>
      </c>
      <c r="T10" s="96">
        <f t="shared" si="4"/>
        <v>0</v>
      </c>
      <c r="U10" s="250"/>
      <c r="V10" s="250"/>
      <c r="W10" s="11">
        <f>IF('INFO SHEET'!L11="Card",R10,0)</f>
        <v>0</v>
      </c>
      <c r="X10" s="11">
        <f>IF('INFO SHEET'!L11="Cash",R10,0)</f>
        <v>0</v>
      </c>
      <c r="Y10" s="11">
        <f>IF('INFO SHEET'!L11="Cheque",R10,0)</f>
        <v>0</v>
      </c>
      <c r="Z10" s="11">
        <f>IF('INFO SHEET'!L11="Bank Transfer",R10,0)</f>
        <v>0</v>
      </c>
      <c r="AA10" s="11"/>
      <c r="AB10" s="250"/>
      <c r="AC10" s="11">
        <f>+R10*'Dropdown payment'!$B$1</f>
        <v>0</v>
      </c>
      <c r="AD10" s="11">
        <f>+$R10*'Dropdown payment'!$B$2</f>
        <v>0</v>
      </c>
      <c r="AE10" s="11">
        <f>+$R10*'Dropdown payment'!$B$3</f>
        <v>0</v>
      </c>
      <c r="AF10" s="11">
        <f>+$R10*'Dropdown payment'!$B$4</f>
        <v>0</v>
      </c>
      <c r="AG10" s="11"/>
    </row>
    <row r="11" spans="1:33" ht="15">
      <c r="A11" s="174">
        <f>'INFO SHEET'!B12</f>
        <v>4</v>
      </c>
      <c r="B11" s="383">
        <f>IF('INFO SHEET'!C12&lt;&gt;"",'INFO SHEET'!C12,"")</f>
      </c>
      <c r="C11" s="384">
        <f>+'INFO SHEET'!D12</f>
        <v>0</v>
      </c>
      <c r="D11" s="175">
        <f>+C11*'INFO SHEET'!$D$2</f>
        <v>0</v>
      </c>
      <c r="E11" s="175">
        <f>IF(C11&gt;0,'INFO SHEET'!$E$2,0)</f>
        <v>0</v>
      </c>
      <c r="F11" s="367" t="str">
        <f>IF('INFO SHEET'!E12&lt;&gt;"",'INFO SHEET'!E12,"0")</f>
        <v>0</v>
      </c>
      <c r="G11" s="385" t="str">
        <f>IF('INFO SHEET'!F12&lt;&gt;"",'INFO SHEET'!F12,"0")</f>
        <v>0</v>
      </c>
      <c r="H11" s="367" t="str">
        <f>IF('INFO SHEET'!G12&lt;&gt;"",'INFO SHEET'!G12,"0")</f>
        <v>0</v>
      </c>
      <c r="I11" s="175">
        <f>(F11*'INFO SHEET'!$E$4)+(G11*'INFO SHEET'!$F$4)+(H11*'INFO SHEET'!$G$4)</f>
        <v>0</v>
      </c>
      <c r="J11" s="163"/>
      <c r="K11" s="175">
        <f t="shared" si="0"/>
        <v>0</v>
      </c>
      <c r="L11" s="175">
        <f>+K11*'VAT ADJUSTMENT'!$D$3</f>
        <v>0</v>
      </c>
      <c r="M11" s="163"/>
      <c r="N11" s="175">
        <f t="shared" si="1"/>
        <v>0</v>
      </c>
      <c r="O11" s="175">
        <f>+N11*'VAT ADJUSTMENT'!$C$4</f>
        <v>0</v>
      </c>
      <c r="P11" s="176">
        <f t="shared" si="2"/>
        <v>0</v>
      </c>
      <c r="Q11" s="250"/>
      <c r="R11" s="11">
        <f t="shared" si="3"/>
        <v>0</v>
      </c>
      <c r="S11" s="11">
        <f>IF('INFO SHEET'!L12="Card",AC11,IF('INFO SHEET'!L12="Cash",AD11,IF('INFO SHEET'!L12="cheque",AE11,IF('INFO SHEET'!L12="Bank Transfer",AF11,IF('INFO SHEET'!L12=0,0)))))</f>
        <v>0</v>
      </c>
      <c r="T11" s="96">
        <f t="shared" si="4"/>
        <v>0</v>
      </c>
      <c r="U11" s="250"/>
      <c r="V11" s="250"/>
      <c r="W11" s="11">
        <f>IF('INFO SHEET'!L12="Card",R11,0)</f>
        <v>0</v>
      </c>
      <c r="X11" s="11">
        <f>IF('INFO SHEET'!L12="Cash",R11,0)</f>
        <v>0</v>
      </c>
      <c r="Y11" s="11">
        <f>IF('INFO SHEET'!L12="Cheque",R11,0)</f>
        <v>0</v>
      </c>
      <c r="Z11" s="11">
        <f>IF('INFO SHEET'!L12="Bank Transfer",R11,0)</f>
        <v>0</v>
      </c>
      <c r="AA11" s="11"/>
      <c r="AB11" s="250"/>
      <c r="AC11" s="11">
        <f>+R11*'Dropdown payment'!$B$1</f>
        <v>0</v>
      </c>
      <c r="AD11" s="11">
        <f>+$R11*'Dropdown payment'!$B$2</f>
        <v>0</v>
      </c>
      <c r="AE11" s="11">
        <f>+$R11*'Dropdown payment'!$B$3</f>
        <v>0</v>
      </c>
      <c r="AF11" s="11">
        <f>+$R11*'Dropdown payment'!$B$4</f>
        <v>0</v>
      </c>
      <c r="AG11" s="11"/>
    </row>
    <row r="12" spans="1:33" ht="15">
      <c r="A12" s="10">
        <f>'INFO SHEET'!B13</f>
        <v>5</v>
      </c>
      <c r="B12" s="371">
        <f>IF('INFO SHEET'!C13&lt;&gt;"",'INFO SHEET'!C13,"")</f>
      </c>
      <c r="C12" s="372">
        <f>+'INFO SHEET'!D13</f>
        <v>0</v>
      </c>
      <c r="D12" s="11">
        <f>+C12*'INFO SHEET'!$D$2</f>
        <v>0</v>
      </c>
      <c r="E12" s="11">
        <f>IF(C12&gt;0,'INFO SHEET'!$E$2,0)</f>
        <v>0</v>
      </c>
      <c r="F12" s="373" t="str">
        <f>IF('INFO SHEET'!E13&lt;&gt;"",'INFO SHEET'!E13,"0")</f>
        <v>0</v>
      </c>
      <c r="G12" s="386" t="str">
        <f>IF('INFO SHEET'!F13&lt;&gt;"",'INFO SHEET'!F13,"0")</f>
        <v>0</v>
      </c>
      <c r="H12" s="373" t="str">
        <f>IF('INFO SHEET'!G13&lt;&gt;"",'INFO SHEET'!G13,"0")</f>
        <v>0</v>
      </c>
      <c r="I12" s="11">
        <f>(F12*'INFO SHEET'!$E$4)+(G12*'INFO SHEET'!$F$4)+(H12*'INFO SHEET'!$G$4)</f>
        <v>0</v>
      </c>
      <c r="J12" s="163"/>
      <c r="K12" s="11">
        <f t="shared" si="0"/>
        <v>0</v>
      </c>
      <c r="L12" s="11">
        <f>+K12*'VAT ADJUSTMENT'!$D$3</f>
        <v>0</v>
      </c>
      <c r="M12" s="163"/>
      <c r="N12" s="11">
        <f t="shared" si="1"/>
        <v>0</v>
      </c>
      <c r="O12" s="11">
        <f>+N12*'VAT ADJUSTMENT'!$C$4</f>
        <v>0</v>
      </c>
      <c r="P12" s="96">
        <f t="shared" si="2"/>
        <v>0</v>
      </c>
      <c r="Q12" s="250"/>
      <c r="R12" s="11">
        <f t="shared" si="3"/>
        <v>0</v>
      </c>
      <c r="S12" s="11">
        <f>IF('INFO SHEET'!L13="Card",AC12,IF('INFO SHEET'!L13="Cash",AD12,IF('INFO SHEET'!L13="cheque",AE12,IF('INFO SHEET'!L13="Bank Transfer",AF12,IF('INFO SHEET'!L13=0,0)))))</f>
        <v>0</v>
      </c>
      <c r="T12" s="96">
        <f t="shared" si="4"/>
        <v>0</v>
      </c>
      <c r="U12" s="250"/>
      <c r="V12" s="250"/>
      <c r="W12" s="11">
        <f>IF('INFO SHEET'!L13="Card",R12,0)</f>
        <v>0</v>
      </c>
      <c r="X12" s="11">
        <f>IF('INFO SHEET'!L13="Cash",R12,0)</f>
        <v>0</v>
      </c>
      <c r="Y12" s="11">
        <f>IF('INFO SHEET'!L13="Cheque",R12,0)</f>
        <v>0</v>
      </c>
      <c r="Z12" s="11">
        <f>IF('INFO SHEET'!L13="Bank Transfer",R12,0)</f>
        <v>0</v>
      </c>
      <c r="AA12" s="11"/>
      <c r="AB12" s="250"/>
      <c r="AC12" s="11">
        <f>+R12*'Dropdown payment'!$B$1</f>
        <v>0</v>
      </c>
      <c r="AD12" s="11">
        <f>+$R12*'Dropdown payment'!$B$2</f>
        <v>0</v>
      </c>
      <c r="AE12" s="11">
        <f>+$R12*'Dropdown payment'!$B$3</f>
        <v>0</v>
      </c>
      <c r="AF12" s="11">
        <f>+$R12*'Dropdown payment'!$B$4</f>
        <v>0</v>
      </c>
      <c r="AG12" s="11"/>
    </row>
    <row r="13" spans="1:33" ht="15">
      <c r="A13" s="174">
        <f>'INFO SHEET'!B14</f>
        <v>6</v>
      </c>
      <c r="B13" s="383">
        <f>IF('INFO SHEET'!C14&lt;&gt;"",'INFO SHEET'!C14,"")</f>
      </c>
      <c r="C13" s="384">
        <f>+'INFO SHEET'!D14</f>
        <v>0</v>
      </c>
      <c r="D13" s="175">
        <f>+C13*'INFO SHEET'!$D$2</f>
        <v>0</v>
      </c>
      <c r="E13" s="175">
        <f>IF(C13&gt;0,'INFO SHEET'!$E$2,0)</f>
        <v>0</v>
      </c>
      <c r="F13" s="367" t="str">
        <f>IF('INFO SHEET'!E14&lt;&gt;"",'INFO SHEET'!E14,"0")</f>
        <v>0</v>
      </c>
      <c r="G13" s="385" t="str">
        <f>IF('INFO SHEET'!F14&lt;&gt;"",'INFO SHEET'!F14,"0")</f>
        <v>0</v>
      </c>
      <c r="H13" s="367" t="str">
        <f>IF('INFO SHEET'!G14&lt;&gt;"",'INFO SHEET'!G14,"0")</f>
        <v>0</v>
      </c>
      <c r="I13" s="175">
        <f>(F13*'INFO SHEET'!$E$4)+(G13*'INFO SHEET'!$F$4)+(H13*'INFO SHEET'!$G$4)</f>
        <v>0</v>
      </c>
      <c r="J13" s="163"/>
      <c r="K13" s="175">
        <f t="shared" si="0"/>
        <v>0</v>
      </c>
      <c r="L13" s="175">
        <f>+K13*'VAT ADJUSTMENT'!$D$3</f>
        <v>0</v>
      </c>
      <c r="M13" s="163"/>
      <c r="N13" s="175">
        <f t="shared" si="1"/>
        <v>0</v>
      </c>
      <c r="O13" s="175">
        <f>+N13*'VAT ADJUSTMENT'!$C$4</f>
        <v>0</v>
      </c>
      <c r="P13" s="176">
        <f t="shared" si="2"/>
        <v>0</v>
      </c>
      <c r="Q13" s="250"/>
      <c r="R13" s="11">
        <f t="shared" si="3"/>
        <v>0</v>
      </c>
      <c r="S13" s="11">
        <f>IF('INFO SHEET'!L14="Card",AC13,IF('INFO SHEET'!L14="Cash",AD13,IF('INFO SHEET'!L14="cheque",AE13,IF('INFO SHEET'!L14="Bank Transfer",AF13,IF('INFO SHEET'!L14=0,0)))))</f>
        <v>0</v>
      </c>
      <c r="T13" s="96">
        <f t="shared" si="4"/>
        <v>0</v>
      </c>
      <c r="U13" s="250"/>
      <c r="V13" s="250"/>
      <c r="W13" s="11">
        <f>IF('INFO SHEET'!L14="Card",R13,0)</f>
        <v>0</v>
      </c>
      <c r="X13" s="11">
        <f>IF('INFO SHEET'!L14="Cash",R13,0)</f>
        <v>0</v>
      </c>
      <c r="Y13" s="11">
        <f>IF('INFO SHEET'!L14="Cheque",R13,0)</f>
        <v>0</v>
      </c>
      <c r="Z13" s="11">
        <f>IF('INFO SHEET'!L14="Bank Transfer",R13,0)</f>
        <v>0</v>
      </c>
      <c r="AA13" s="11"/>
      <c r="AB13" s="250"/>
      <c r="AC13" s="11">
        <f>+R13*'Dropdown payment'!$B$1</f>
        <v>0</v>
      </c>
      <c r="AD13" s="11">
        <f>+$R13*'Dropdown payment'!$B$2</f>
        <v>0</v>
      </c>
      <c r="AE13" s="11">
        <f>+$R13*'Dropdown payment'!$B$3</f>
        <v>0</v>
      </c>
      <c r="AF13" s="11">
        <f>+$R13*'Dropdown payment'!$B$4</f>
        <v>0</v>
      </c>
      <c r="AG13" s="11"/>
    </row>
    <row r="14" spans="1:33" ht="15">
      <c r="A14" s="10">
        <f>'INFO SHEET'!B15</f>
        <v>7</v>
      </c>
      <c r="B14" s="371">
        <f>IF('INFO SHEET'!C15&lt;&gt;"",'INFO SHEET'!C15,"")</f>
      </c>
      <c r="C14" s="372">
        <f>+'INFO SHEET'!D15</f>
        <v>0</v>
      </c>
      <c r="D14" s="11">
        <f>+C14*'INFO SHEET'!$D$2</f>
        <v>0</v>
      </c>
      <c r="E14" s="11">
        <f>IF(C14&gt;0,'INFO SHEET'!$E$2,0)</f>
        <v>0</v>
      </c>
      <c r="F14" s="373" t="str">
        <f>IF('INFO SHEET'!E15&lt;&gt;"",'INFO SHEET'!E15,"0")</f>
        <v>0</v>
      </c>
      <c r="G14" s="386" t="str">
        <f>IF('INFO SHEET'!F15&lt;&gt;"",'INFO SHEET'!F15,"0")</f>
        <v>0</v>
      </c>
      <c r="H14" s="373" t="str">
        <f>IF('INFO SHEET'!G15&lt;&gt;"",'INFO SHEET'!G15,"0")</f>
        <v>0</v>
      </c>
      <c r="I14" s="11">
        <f>(F14*'INFO SHEET'!$E$4)+(G14*'INFO SHEET'!$F$4)+(H14*'INFO SHEET'!$G$4)</f>
        <v>0</v>
      </c>
      <c r="J14" s="163"/>
      <c r="K14" s="11">
        <f t="shared" si="0"/>
        <v>0</v>
      </c>
      <c r="L14" s="11">
        <f>+K14*'VAT ADJUSTMENT'!$D$3</f>
        <v>0</v>
      </c>
      <c r="M14" s="163"/>
      <c r="N14" s="11">
        <f t="shared" si="1"/>
        <v>0</v>
      </c>
      <c r="O14" s="11">
        <f>+N14*'VAT ADJUSTMENT'!$C$4</f>
        <v>0</v>
      </c>
      <c r="P14" s="96">
        <f t="shared" si="2"/>
        <v>0</v>
      </c>
      <c r="Q14" s="250"/>
      <c r="R14" s="11">
        <f t="shared" si="3"/>
        <v>0</v>
      </c>
      <c r="S14" s="11">
        <f>IF('INFO SHEET'!L15="Card",AC14,IF('INFO SHEET'!L15="Cash",AD14,IF('INFO SHEET'!L15="cheque",AE14,IF('INFO SHEET'!L15="Bank Transfer",AF14,IF('INFO SHEET'!L15=0,0)))))</f>
        <v>0</v>
      </c>
      <c r="T14" s="96">
        <f t="shared" si="4"/>
        <v>0</v>
      </c>
      <c r="U14" s="250"/>
      <c r="V14" s="250"/>
      <c r="W14" s="11">
        <f>IF('INFO SHEET'!L15="Card",R14,0)</f>
        <v>0</v>
      </c>
      <c r="X14" s="11">
        <f>IF('INFO SHEET'!L15="Cash",R14,0)</f>
        <v>0</v>
      </c>
      <c r="Y14" s="11">
        <f>IF('INFO SHEET'!L15="Cheque",R14,0)</f>
        <v>0</v>
      </c>
      <c r="Z14" s="11">
        <f>IF('INFO SHEET'!L15="Bank Transfer",R14,0)</f>
        <v>0</v>
      </c>
      <c r="AA14" s="11"/>
      <c r="AB14" s="250"/>
      <c r="AC14" s="11">
        <f>+R14*'Dropdown payment'!$B$1</f>
        <v>0</v>
      </c>
      <c r="AD14" s="11">
        <f>+$R14*'Dropdown payment'!$B$2</f>
        <v>0</v>
      </c>
      <c r="AE14" s="11">
        <f>+$R14*'Dropdown payment'!$B$3</f>
        <v>0</v>
      </c>
      <c r="AF14" s="11">
        <f>+$R14*'Dropdown payment'!$B$4</f>
        <v>0</v>
      </c>
      <c r="AG14" s="11"/>
    </row>
    <row r="15" spans="1:33" ht="15">
      <c r="A15" s="174">
        <f>'INFO SHEET'!B16</f>
        <v>8</v>
      </c>
      <c r="B15" s="383">
        <f>IF('INFO SHEET'!C16&lt;&gt;"",'INFO SHEET'!C16,"")</f>
      </c>
      <c r="C15" s="384">
        <f>+'INFO SHEET'!D16</f>
        <v>0</v>
      </c>
      <c r="D15" s="175">
        <f>+C15*'INFO SHEET'!$D$2</f>
        <v>0</v>
      </c>
      <c r="E15" s="175">
        <f>IF(C15&gt;0,'INFO SHEET'!$E$2,0)</f>
        <v>0</v>
      </c>
      <c r="F15" s="367" t="str">
        <f>IF('INFO SHEET'!E16&lt;&gt;"",'INFO SHEET'!E16,"0")</f>
        <v>0</v>
      </c>
      <c r="G15" s="385" t="str">
        <f>IF('INFO SHEET'!F16&lt;&gt;"",'INFO SHEET'!F16,"0")</f>
        <v>0</v>
      </c>
      <c r="H15" s="367" t="str">
        <f>IF('INFO SHEET'!G16&lt;&gt;"",'INFO SHEET'!G16,"0")</f>
        <v>0</v>
      </c>
      <c r="I15" s="175">
        <f>(F15*'INFO SHEET'!$E$4)+(G15*'INFO SHEET'!$F$4)+(H15*'INFO SHEET'!$G$4)</f>
        <v>0</v>
      </c>
      <c r="J15" s="163"/>
      <c r="K15" s="175">
        <f t="shared" si="0"/>
        <v>0</v>
      </c>
      <c r="L15" s="175">
        <f>+K15*'VAT ADJUSTMENT'!$D$3</f>
        <v>0</v>
      </c>
      <c r="M15" s="163"/>
      <c r="N15" s="175">
        <f t="shared" si="1"/>
        <v>0</v>
      </c>
      <c r="O15" s="175">
        <f>+N15*'VAT ADJUSTMENT'!$C$4</f>
        <v>0</v>
      </c>
      <c r="P15" s="176">
        <f t="shared" si="2"/>
        <v>0</v>
      </c>
      <c r="Q15" s="250"/>
      <c r="R15" s="11">
        <f t="shared" si="3"/>
        <v>0</v>
      </c>
      <c r="S15" s="11">
        <f>IF('INFO SHEET'!L16="Card",AC15,IF('INFO SHEET'!L16="Cash",AD15,IF('INFO SHEET'!L16="cheque",AE15,IF('INFO SHEET'!L16="Bank Transfer",AF15,IF('INFO SHEET'!L16=0,0)))))</f>
        <v>0</v>
      </c>
      <c r="T15" s="96">
        <f t="shared" si="4"/>
        <v>0</v>
      </c>
      <c r="U15" s="250"/>
      <c r="V15" s="250"/>
      <c r="W15" s="11">
        <f>IF('INFO SHEET'!L16="Card",R15,0)</f>
        <v>0</v>
      </c>
      <c r="X15" s="11">
        <f>IF('INFO SHEET'!L16="Cash",R15,0)</f>
        <v>0</v>
      </c>
      <c r="Y15" s="11">
        <f>IF('INFO SHEET'!L16="Cheque",R15,0)</f>
        <v>0</v>
      </c>
      <c r="Z15" s="11">
        <f>IF('INFO SHEET'!L16="Bank Transfer",R15,0)</f>
        <v>0</v>
      </c>
      <c r="AA15" s="11"/>
      <c r="AB15" s="250"/>
      <c r="AC15" s="11">
        <f>+R15*'Dropdown payment'!$B$1</f>
        <v>0</v>
      </c>
      <c r="AD15" s="11">
        <f>+$R15*'Dropdown payment'!$B$2</f>
        <v>0</v>
      </c>
      <c r="AE15" s="11">
        <f>+$R15*'Dropdown payment'!$B$3</f>
        <v>0</v>
      </c>
      <c r="AF15" s="11">
        <f>+$R15*'Dropdown payment'!$B$4</f>
        <v>0</v>
      </c>
      <c r="AG15" s="11"/>
    </row>
    <row r="16" spans="1:33" ht="15">
      <c r="A16" s="10">
        <f>'INFO SHEET'!B17</f>
        <v>9</v>
      </c>
      <c r="B16" s="371">
        <f>IF('INFO SHEET'!C17&lt;&gt;"",'INFO SHEET'!C17,"")</f>
      </c>
      <c r="C16" s="372">
        <f>+'INFO SHEET'!D17</f>
        <v>0</v>
      </c>
      <c r="D16" s="11">
        <f>+C16*'INFO SHEET'!$D$2</f>
        <v>0</v>
      </c>
      <c r="E16" s="11">
        <f>IF(C16&gt;0,'INFO SHEET'!$E$2,0)</f>
        <v>0</v>
      </c>
      <c r="F16" s="373" t="str">
        <f>IF('INFO SHEET'!E17&lt;&gt;"",'INFO SHEET'!E17,"0")</f>
        <v>0</v>
      </c>
      <c r="G16" s="386" t="str">
        <f>IF('INFO SHEET'!F17&lt;&gt;"",'INFO SHEET'!F17,"0")</f>
        <v>0</v>
      </c>
      <c r="H16" s="373" t="str">
        <f>IF('INFO SHEET'!G17&lt;&gt;"",'INFO SHEET'!G17,"0")</f>
        <v>0</v>
      </c>
      <c r="I16" s="11">
        <f>(F16*'INFO SHEET'!$E$4)+(G16*'INFO SHEET'!$F$4)+(H16*'INFO SHEET'!$G$4)</f>
        <v>0</v>
      </c>
      <c r="J16" s="163"/>
      <c r="K16" s="11">
        <f t="shared" si="0"/>
        <v>0</v>
      </c>
      <c r="L16" s="11">
        <f>+K16*'VAT ADJUSTMENT'!$D$3</f>
        <v>0</v>
      </c>
      <c r="M16" s="163"/>
      <c r="N16" s="11">
        <f t="shared" si="1"/>
        <v>0</v>
      </c>
      <c r="O16" s="11">
        <f>+N16*'VAT ADJUSTMENT'!$C$4</f>
        <v>0</v>
      </c>
      <c r="P16" s="96">
        <f t="shared" si="2"/>
        <v>0</v>
      </c>
      <c r="Q16" s="250"/>
      <c r="R16" s="11">
        <f t="shared" si="3"/>
        <v>0</v>
      </c>
      <c r="S16" s="11">
        <f>IF('INFO SHEET'!L17="Card",AC16,IF('INFO SHEET'!L17="Cash",AD16,IF('INFO SHEET'!L17="cheque",AE16,IF('INFO SHEET'!L17="Bank Transfer",AF16,IF('INFO SHEET'!L17=0,0)))))</f>
        <v>0</v>
      </c>
      <c r="T16" s="96">
        <f t="shared" si="4"/>
        <v>0</v>
      </c>
      <c r="U16" s="250"/>
      <c r="V16" s="250"/>
      <c r="W16" s="11">
        <f>IF('INFO SHEET'!L17="Card",R16,0)</f>
        <v>0</v>
      </c>
      <c r="X16" s="11">
        <f>IF('INFO SHEET'!L17="Cash",R16,0)</f>
        <v>0</v>
      </c>
      <c r="Y16" s="11">
        <f>IF('INFO SHEET'!L17="Cheque",R16,0)</f>
        <v>0</v>
      </c>
      <c r="Z16" s="11">
        <f>IF('INFO SHEET'!L17="Bank Transfer",R16,0)</f>
        <v>0</v>
      </c>
      <c r="AA16" s="11"/>
      <c r="AB16" s="250"/>
      <c r="AC16" s="11">
        <f>+R16*'Dropdown payment'!$B$1</f>
        <v>0</v>
      </c>
      <c r="AD16" s="11">
        <f>+$R16*'Dropdown payment'!$B$2</f>
        <v>0</v>
      </c>
      <c r="AE16" s="11">
        <f>+$R16*'Dropdown payment'!$B$3</f>
        <v>0</v>
      </c>
      <c r="AF16" s="11">
        <f>+$R16*'Dropdown payment'!$B$4</f>
        <v>0</v>
      </c>
      <c r="AG16" s="11"/>
    </row>
    <row r="17" spans="1:33" ht="15">
      <c r="A17" s="174">
        <f>'INFO SHEET'!B18</f>
        <v>10</v>
      </c>
      <c r="B17" s="383">
        <f>IF('INFO SHEET'!C18&lt;&gt;"",'INFO SHEET'!C18,"")</f>
      </c>
      <c r="C17" s="384">
        <f>+'INFO SHEET'!D18</f>
        <v>0</v>
      </c>
      <c r="D17" s="175">
        <f>+C17*'INFO SHEET'!$D$2</f>
        <v>0</v>
      </c>
      <c r="E17" s="175">
        <f>IF(C17&gt;0,'INFO SHEET'!$E$2,0)</f>
        <v>0</v>
      </c>
      <c r="F17" s="367" t="str">
        <f>IF('INFO SHEET'!E18&lt;&gt;"",'INFO SHEET'!E18,"0")</f>
        <v>0</v>
      </c>
      <c r="G17" s="385" t="str">
        <f>IF('INFO SHEET'!F18&lt;&gt;"",'INFO SHEET'!F18,"0")</f>
        <v>0</v>
      </c>
      <c r="H17" s="367" t="str">
        <f>IF('INFO SHEET'!G18&lt;&gt;"",'INFO SHEET'!G18,"0")</f>
        <v>0</v>
      </c>
      <c r="I17" s="175">
        <f>(F17*'INFO SHEET'!$E$4)+(G17*'INFO SHEET'!$F$4)+(H17*'INFO SHEET'!$G$4)</f>
        <v>0</v>
      </c>
      <c r="J17" s="163"/>
      <c r="K17" s="175">
        <f t="shared" si="0"/>
        <v>0</v>
      </c>
      <c r="L17" s="175">
        <f>+K17*'VAT ADJUSTMENT'!$D$3</f>
        <v>0</v>
      </c>
      <c r="M17" s="163"/>
      <c r="N17" s="175">
        <f t="shared" si="1"/>
        <v>0</v>
      </c>
      <c r="O17" s="175">
        <f>+N17*'VAT ADJUSTMENT'!$C$4</f>
        <v>0</v>
      </c>
      <c r="P17" s="176">
        <f t="shared" si="2"/>
        <v>0</v>
      </c>
      <c r="Q17" s="250"/>
      <c r="R17" s="11">
        <f t="shared" si="3"/>
        <v>0</v>
      </c>
      <c r="S17" s="11">
        <f>IF('INFO SHEET'!L18="Card",AC17,IF('INFO SHEET'!L18="Cash",AD17,IF('INFO SHEET'!L18="cheque",AE17,IF('INFO SHEET'!L18="Bank Transfer",AF17,IF('INFO SHEET'!L18=0,0)))))</f>
        <v>0</v>
      </c>
      <c r="T17" s="96">
        <f t="shared" si="4"/>
        <v>0</v>
      </c>
      <c r="U17" s="250"/>
      <c r="V17" s="250"/>
      <c r="W17" s="11">
        <f>IF('INFO SHEET'!L18="Card",R17,0)</f>
        <v>0</v>
      </c>
      <c r="X17" s="11">
        <f>IF('INFO SHEET'!L18="Cash",R17,0)</f>
        <v>0</v>
      </c>
      <c r="Y17" s="11">
        <f>IF('INFO SHEET'!L18="Cheque",R17,0)</f>
        <v>0</v>
      </c>
      <c r="Z17" s="11">
        <f>IF('INFO SHEET'!L18="Bank Transfer",R17,0)</f>
        <v>0</v>
      </c>
      <c r="AA17" s="11"/>
      <c r="AB17" s="250"/>
      <c r="AC17" s="11">
        <f>+R17*'Dropdown payment'!$B$1</f>
        <v>0</v>
      </c>
      <c r="AD17" s="11">
        <f>+$R17*'Dropdown payment'!$B$2</f>
        <v>0</v>
      </c>
      <c r="AE17" s="11">
        <f>+$R17*'Dropdown payment'!$B$3</f>
        <v>0</v>
      </c>
      <c r="AF17" s="11">
        <f>+$R17*'Dropdown payment'!$B$4</f>
        <v>0</v>
      </c>
      <c r="AG17" s="11"/>
    </row>
    <row r="18" spans="1:33" ht="15">
      <c r="A18" s="10">
        <f>'INFO SHEET'!B19</f>
        <v>11</v>
      </c>
      <c r="B18" s="371">
        <f>IF('INFO SHEET'!C19&lt;&gt;"",'INFO SHEET'!C19,"")</f>
      </c>
      <c r="C18" s="372">
        <f>+'INFO SHEET'!D19</f>
        <v>0</v>
      </c>
      <c r="D18" s="11">
        <f>+C18*'INFO SHEET'!$D$2</f>
        <v>0</v>
      </c>
      <c r="E18" s="11">
        <f>IF(C18&gt;0,'INFO SHEET'!$E$2,0)</f>
        <v>0</v>
      </c>
      <c r="F18" s="373" t="str">
        <f>IF('INFO SHEET'!E19&lt;&gt;"",'INFO SHEET'!E19,"0")</f>
        <v>0</v>
      </c>
      <c r="G18" s="386" t="str">
        <f>IF('INFO SHEET'!F19&lt;&gt;"",'INFO SHEET'!F19,"0")</f>
        <v>0</v>
      </c>
      <c r="H18" s="373" t="str">
        <f>IF('INFO SHEET'!G19&lt;&gt;"",'INFO SHEET'!G19,"0")</f>
        <v>0</v>
      </c>
      <c r="I18" s="11">
        <f>(F18*'INFO SHEET'!$E$4)+(G18*'INFO SHEET'!$F$4)+(H18*'INFO SHEET'!$G$4)</f>
        <v>0</v>
      </c>
      <c r="J18" s="163"/>
      <c r="K18" s="11">
        <f t="shared" si="0"/>
        <v>0</v>
      </c>
      <c r="L18" s="11">
        <f>+K18*'VAT ADJUSTMENT'!$D$3</f>
        <v>0</v>
      </c>
      <c r="M18" s="163"/>
      <c r="N18" s="11">
        <f t="shared" si="1"/>
        <v>0</v>
      </c>
      <c r="O18" s="11">
        <f>+N18*'VAT ADJUSTMENT'!$C$4</f>
        <v>0</v>
      </c>
      <c r="P18" s="96">
        <f t="shared" si="2"/>
        <v>0</v>
      </c>
      <c r="Q18" s="250"/>
      <c r="R18" s="11">
        <f t="shared" si="3"/>
        <v>0</v>
      </c>
      <c r="S18" s="11">
        <f>IF('INFO SHEET'!L19="Card",AC18,IF('INFO SHEET'!L19="Cash",AD18,IF('INFO SHEET'!L19="cheque",AE18,IF('INFO SHEET'!L19="Bank Transfer",AF18,IF('INFO SHEET'!L19=0,0)))))</f>
        <v>0</v>
      </c>
      <c r="T18" s="96">
        <f t="shared" si="4"/>
        <v>0</v>
      </c>
      <c r="U18" s="250"/>
      <c r="V18" s="250"/>
      <c r="W18" s="11">
        <f>IF('INFO SHEET'!L19="Card",R18,0)</f>
        <v>0</v>
      </c>
      <c r="X18" s="11">
        <f>IF('INFO SHEET'!L19="Cash",R18,0)</f>
        <v>0</v>
      </c>
      <c r="Y18" s="11">
        <f>IF('INFO SHEET'!L19="Cheque",R18,0)</f>
        <v>0</v>
      </c>
      <c r="Z18" s="11">
        <f>IF('INFO SHEET'!L19="Bank Transfer",R18,0)</f>
        <v>0</v>
      </c>
      <c r="AA18" s="11"/>
      <c r="AB18" s="250"/>
      <c r="AC18" s="11">
        <f>+R18*'Dropdown payment'!$B$1</f>
        <v>0</v>
      </c>
      <c r="AD18" s="11">
        <f>+$R18*'Dropdown payment'!$B$2</f>
        <v>0</v>
      </c>
      <c r="AE18" s="11">
        <f>+$R18*'Dropdown payment'!$B$3</f>
        <v>0</v>
      </c>
      <c r="AF18" s="11">
        <f>+$R18*'Dropdown payment'!$B$4</f>
        <v>0</v>
      </c>
      <c r="AG18" s="11"/>
    </row>
    <row r="19" spans="1:33" ht="15">
      <c r="A19" s="174">
        <f>'INFO SHEET'!B20</f>
        <v>12</v>
      </c>
      <c r="B19" s="383">
        <f>IF('INFO SHEET'!C20&lt;&gt;"",'INFO SHEET'!C20,"")</f>
      </c>
      <c r="C19" s="384">
        <f>+'INFO SHEET'!D20</f>
        <v>0</v>
      </c>
      <c r="D19" s="175">
        <f>+C19*'INFO SHEET'!$D$2</f>
        <v>0</v>
      </c>
      <c r="E19" s="175">
        <f>IF(C19&gt;0,'INFO SHEET'!$E$2,0)</f>
        <v>0</v>
      </c>
      <c r="F19" s="367" t="str">
        <f>IF('INFO SHEET'!E20&lt;&gt;"",'INFO SHEET'!E20,"0")</f>
        <v>0</v>
      </c>
      <c r="G19" s="385" t="str">
        <f>IF('INFO SHEET'!F20&lt;&gt;"",'INFO SHEET'!F20,"0")</f>
        <v>0</v>
      </c>
      <c r="H19" s="367" t="str">
        <f>IF('INFO SHEET'!G20&lt;&gt;"",'INFO SHEET'!G20,"0")</f>
        <v>0</v>
      </c>
      <c r="I19" s="175">
        <f>(F19*'INFO SHEET'!$E$4)+(G19*'INFO SHEET'!$F$4)+(H19*'INFO SHEET'!$G$4)</f>
        <v>0</v>
      </c>
      <c r="J19" s="163"/>
      <c r="K19" s="175">
        <f t="shared" si="0"/>
        <v>0</v>
      </c>
      <c r="L19" s="175">
        <f>+K19*'VAT ADJUSTMENT'!$D$3</f>
        <v>0</v>
      </c>
      <c r="M19" s="163"/>
      <c r="N19" s="175">
        <f t="shared" si="1"/>
        <v>0</v>
      </c>
      <c r="O19" s="175">
        <f>+N19*'VAT ADJUSTMENT'!$C$4</f>
        <v>0</v>
      </c>
      <c r="P19" s="176">
        <f t="shared" si="2"/>
        <v>0</v>
      </c>
      <c r="Q19" s="250"/>
      <c r="R19" s="11">
        <f t="shared" si="3"/>
        <v>0</v>
      </c>
      <c r="S19" s="11">
        <f>IF('INFO SHEET'!L20="Card",AC19,IF('INFO SHEET'!L20="Cash",AD19,IF('INFO SHEET'!L20="cheque",AE19,IF('INFO SHEET'!L20="Bank Transfer",AF19,IF('INFO SHEET'!L20=0,0)))))</f>
        <v>0</v>
      </c>
      <c r="T19" s="96">
        <f t="shared" si="4"/>
        <v>0</v>
      </c>
      <c r="U19" s="250"/>
      <c r="V19" s="250"/>
      <c r="W19" s="11">
        <f>IF('INFO SHEET'!L20="Card",R19,0)</f>
        <v>0</v>
      </c>
      <c r="X19" s="11">
        <f>IF('INFO SHEET'!L20="Cash",R19,0)</f>
        <v>0</v>
      </c>
      <c r="Y19" s="11">
        <f>IF('INFO SHEET'!L20="Cheque",R19,0)</f>
        <v>0</v>
      </c>
      <c r="Z19" s="11">
        <f>IF('INFO SHEET'!L20="Bank Transfer",R19,0)</f>
        <v>0</v>
      </c>
      <c r="AA19" s="11"/>
      <c r="AB19" s="250"/>
      <c r="AC19" s="11">
        <f>+R19*'Dropdown payment'!$B$1</f>
        <v>0</v>
      </c>
      <c r="AD19" s="11">
        <f>+$R19*'Dropdown payment'!$B$2</f>
        <v>0</v>
      </c>
      <c r="AE19" s="11">
        <f>+$R19*'Dropdown payment'!$B$3</f>
        <v>0</v>
      </c>
      <c r="AF19" s="11">
        <f>+$R19*'Dropdown payment'!$B$4</f>
        <v>0</v>
      </c>
      <c r="AG19" s="11"/>
    </row>
    <row r="20" spans="1:33" ht="15">
      <c r="A20" s="10">
        <f>'INFO SHEET'!B21</f>
        <v>13</v>
      </c>
      <c r="B20" s="371">
        <f>IF('INFO SHEET'!C21&lt;&gt;"",'INFO SHEET'!C21,"")</f>
      </c>
      <c r="C20" s="372">
        <f>+'INFO SHEET'!D21</f>
        <v>0</v>
      </c>
      <c r="D20" s="11">
        <f>+C20*'INFO SHEET'!$D$2</f>
        <v>0</v>
      </c>
      <c r="E20" s="11">
        <f>IF(C20&gt;0,'INFO SHEET'!$E$2,0)</f>
        <v>0</v>
      </c>
      <c r="F20" s="373" t="str">
        <f>IF('INFO SHEET'!E21&lt;&gt;"",'INFO SHEET'!E21,"0")</f>
        <v>0</v>
      </c>
      <c r="G20" s="386" t="str">
        <f>IF('INFO SHEET'!F21&lt;&gt;"",'INFO SHEET'!F21,"0")</f>
        <v>0</v>
      </c>
      <c r="H20" s="373" t="str">
        <f>IF('INFO SHEET'!G21&lt;&gt;"",'INFO SHEET'!G21,"0")</f>
        <v>0</v>
      </c>
      <c r="I20" s="11">
        <f>(F20*'INFO SHEET'!$E$4)+(G20*'INFO SHEET'!$F$4)+(H20*'INFO SHEET'!$G$4)</f>
        <v>0</v>
      </c>
      <c r="J20" s="163"/>
      <c r="K20" s="11">
        <f t="shared" si="0"/>
        <v>0</v>
      </c>
      <c r="L20" s="11">
        <f>+K20*'VAT ADJUSTMENT'!$D$3</f>
        <v>0</v>
      </c>
      <c r="M20" s="163"/>
      <c r="N20" s="11">
        <f t="shared" si="1"/>
        <v>0</v>
      </c>
      <c r="O20" s="11">
        <f>+N20*'VAT ADJUSTMENT'!$C$4</f>
        <v>0</v>
      </c>
      <c r="P20" s="96">
        <f t="shared" si="2"/>
        <v>0</v>
      </c>
      <c r="Q20" s="250"/>
      <c r="R20" s="11">
        <f t="shared" si="3"/>
        <v>0</v>
      </c>
      <c r="S20" s="11">
        <f>IF('INFO SHEET'!L21="Card",AC20,IF('INFO SHEET'!L21="Cash",AD20,IF('INFO SHEET'!L21="cheque",AE20,IF('INFO SHEET'!L21="Bank Transfer",AF20,IF('INFO SHEET'!L21=0,0)))))</f>
        <v>0</v>
      </c>
      <c r="T20" s="96">
        <f t="shared" si="4"/>
        <v>0</v>
      </c>
      <c r="U20" s="250"/>
      <c r="V20" s="250"/>
      <c r="W20" s="11">
        <f>IF('INFO SHEET'!L21="Card",R20,0)</f>
        <v>0</v>
      </c>
      <c r="X20" s="11">
        <f>IF('INFO SHEET'!L21="Cash",R20,0)</f>
        <v>0</v>
      </c>
      <c r="Y20" s="11">
        <f>IF('INFO SHEET'!L21="Cheque",R20,0)</f>
        <v>0</v>
      </c>
      <c r="Z20" s="11">
        <f>IF('INFO SHEET'!L21="Bank Transfer",R20,0)</f>
        <v>0</v>
      </c>
      <c r="AA20" s="11"/>
      <c r="AB20" s="250"/>
      <c r="AC20" s="11">
        <f>+R20*'Dropdown payment'!$B$1</f>
        <v>0</v>
      </c>
      <c r="AD20" s="11">
        <f>+$R20*'Dropdown payment'!$B$2</f>
        <v>0</v>
      </c>
      <c r="AE20" s="11">
        <f>+$R20*'Dropdown payment'!$B$3</f>
        <v>0</v>
      </c>
      <c r="AF20" s="11">
        <f>+$R20*'Dropdown payment'!$B$4</f>
        <v>0</v>
      </c>
      <c r="AG20" s="11"/>
    </row>
    <row r="21" spans="1:33" ht="15">
      <c r="A21" s="174">
        <f>'INFO SHEET'!B22</f>
        <v>14</v>
      </c>
      <c r="B21" s="383">
        <f>IF('INFO SHEET'!C22&lt;&gt;"",'INFO SHEET'!C22,"")</f>
      </c>
      <c r="C21" s="384">
        <f>+'INFO SHEET'!D22</f>
        <v>0</v>
      </c>
      <c r="D21" s="175">
        <f>+C21*'INFO SHEET'!$D$2</f>
        <v>0</v>
      </c>
      <c r="E21" s="175">
        <f>IF(C21&gt;0,'INFO SHEET'!$E$2,0)</f>
        <v>0</v>
      </c>
      <c r="F21" s="367" t="str">
        <f>IF('INFO SHEET'!E22&lt;&gt;"",'INFO SHEET'!E22,"0")</f>
        <v>0</v>
      </c>
      <c r="G21" s="385" t="str">
        <f>IF('INFO SHEET'!F22&lt;&gt;"",'INFO SHEET'!F22,"0")</f>
        <v>0</v>
      </c>
      <c r="H21" s="367" t="str">
        <f>IF('INFO SHEET'!G22&lt;&gt;"",'INFO SHEET'!G22,"0")</f>
        <v>0</v>
      </c>
      <c r="I21" s="175">
        <f>(F21*'INFO SHEET'!$E$4)+(G21*'INFO SHEET'!$F$4)+(H21*'INFO SHEET'!$G$4)</f>
        <v>0</v>
      </c>
      <c r="J21" s="163"/>
      <c r="K21" s="175">
        <f t="shared" si="0"/>
        <v>0</v>
      </c>
      <c r="L21" s="175">
        <f>+K21*'VAT ADJUSTMENT'!$D$3</f>
        <v>0</v>
      </c>
      <c r="M21" s="163"/>
      <c r="N21" s="175">
        <f t="shared" si="1"/>
        <v>0</v>
      </c>
      <c r="O21" s="175">
        <f>+N21*'VAT ADJUSTMENT'!$C$4</f>
        <v>0</v>
      </c>
      <c r="P21" s="176">
        <f t="shared" si="2"/>
        <v>0</v>
      </c>
      <c r="Q21" s="250"/>
      <c r="R21" s="11">
        <f t="shared" si="3"/>
        <v>0</v>
      </c>
      <c r="S21" s="11">
        <f>IF('INFO SHEET'!L22="Card",AC21,IF('INFO SHEET'!L22="Cash",AD21,IF('INFO SHEET'!L22="cheque",AE21,IF('INFO SHEET'!L22="Bank Transfer",AF21,IF('INFO SHEET'!L22=0,0)))))</f>
        <v>0</v>
      </c>
      <c r="T21" s="96">
        <f t="shared" si="4"/>
        <v>0</v>
      </c>
      <c r="U21" s="250"/>
      <c r="V21" s="250"/>
      <c r="W21" s="11">
        <f>IF('INFO SHEET'!L22="Card",R21,0)</f>
        <v>0</v>
      </c>
      <c r="X21" s="11">
        <f>IF('INFO SHEET'!L22="Cash",R21,0)</f>
        <v>0</v>
      </c>
      <c r="Y21" s="11">
        <f>IF('INFO SHEET'!L22="Cheque",R21,0)</f>
        <v>0</v>
      </c>
      <c r="Z21" s="11">
        <f>IF('INFO SHEET'!L22="Bank Transfer",R21,0)</f>
        <v>0</v>
      </c>
      <c r="AA21" s="11"/>
      <c r="AB21" s="250"/>
      <c r="AC21" s="11">
        <f>+R21*'Dropdown payment'!$B$1</f>
        <v>0</v>
      </c>
      <c r="AD21" s="11">
        <f>+$R21*'Dropdown payment'!$B$2</f>
        <v>0</v>
      </c>
      <c r="AE21" s="11">
        <f>+$R21*'Dropdown payment'!$B$3</f>
        <v>0</v>
      </c>
      <c r="AF21" s="11">
        <f>+$R21*'Dropdown payment'!$B$4</f>
        <v>0</v>
      </c>
      <c r="AG21" s="11"/>
    </row>
    <row r="22" spans="1:33" ht="15">
      <c r="A22" s="10">
        <f>'INFO SHEET'!B23</f>
        <v>15</v>
      </c>
      <c r="B22" s="371">
        <f>IF('INFO SHEET'!C23&lt;&gt;"",'INFO SHEET'!C23,"")</f>
      </c>
      <c r="C22" s="372">
        <f>+'INFO SHEET'!D23</f>
        <v>0</v>
      </c>
      <c r="D22" s="11">
        <f>+C22*'INFO SHEET'!$D$2</f>
        <v>0</v>
      </c>
      <c r="E22" s="11">
        <f>IF(C22&gt;0,'INFO SHEET'!$E$2,0)</f>
        <v>0</v>
      </c>
      <c r="F22" s="373" t="str">
        <f>IF('INFO SHEET'!E23&lt;&gt;"",'INFO SHEET'!E23,"0")</f>
        <v>0</v>
      </c>
      <c r="G22" s="386" t="str">
        <f>IF('INFO SHEET'!F23&lt;&gt;"",'INFO SHEET'!F23,"0")</f>
        <v>0</v>
      </c>
      <c r="H22" s="373" t="str">
        <f>IF('INFO SHEET'!G23&lt;&gt;"",'INFO SHEET'!G23,"0")</f>
        <v>0</v>
      </c>
      <c r="I22" s="11">
        <f>(F22*'INFO SHEET'!$E$4)+(G22*'INFO SHEET'!$F$4)+(H22*'INFO SHEET'!$G$4)</f>
        <v>0</v>
      </c>
      <c r="J22" s="163"/>
      <c r="K22" s="11">
        <f t="shared" si="0"/>
        <v>0</v>
      </c>
      <c r="L22" s="11">
        <f>+K22*'VAT ADJUSTMENT'!$D$3</f>
        <v>0</v>
      </c>
      <c r="M22" s="163"/>
      <c r="N22" s="11">
        <f t="shared" si="1"/>
        <v>0</v>
      </c>
      <c r="O22" s="11">
        <f>+N22*'VAT ADJUSTMENT'!$C$4</f>
        <v>0</v>
      </c>
      <c r="P22" s="96">
        <f t="shared" si="2"/>
        <v>0</v>
      </c>
      <c r="Q22" s="250"/>
      <c r="R22" s="11">
        <f t="shared" si="3"/>
        <v>0</v>
      </c>
      <c r="S22" s="11">
        <f>IF('INFO SHEET'!L23="Card",AC22,IF('INFO SHEET'!L23="Cash",AD22,IF('INFO SHEET'!L23="cheque",AE22,IF('INFO SHEET'!L23="Bank Transfer",AF22,IF('INFO SHEET'!L23=0,0)))))</f>
        <v>0</v>
      </c>
      <c r="T22" s="96">
        <f t="shared" si="4"/>
        <v>0</v>
      </c>
      <c r="U22" s="250"/>
      <c r="V22" s="250"/>
      <c r="W22" s="11">
        <f>IF('INFO SHEET'!L23="Card",R22,0)</f>
        <v>0</v>
      </c>
      <c r="X22" s="11">
        <f>IF('INFO SHEET'!L23="Cash",R22,0)</f>
        <v>0</v>
      </c>
      <c r="Y22" s="11">
        <f>IF('INFO SHEET'!L23="Cheque",R22,0)</f>
        <v>0</v>
      </c>
      <c r="Z22" s="11">
        <f>IF('INFO SHEET'!L23="Bank Transfer",R22,0)</f>
        <v>0</v>
      </c>
      <c r="AA22" s="11"/>
      <c r="AB22" s="250"/>
      <c r="AC22" s="11">
        <f>+R22*'Dropdown payment'!$B$1</f>
        <v>0</v>
      </c>
      <c r="AD22" s="11">
        <f>+$R22*'Dropdown payment'!$B$2</f>
        <v>0</v>
      </c>
      <c r="AE22" s="11">
        <f>+$R22*'Dropdown payment'!$B$3</f>
        <v>0</v>
      </c>
      <c r="AF22" s="11">
        <f>+$R22*'Dropdown payment'!$B$4</f>
        <v>0</v>
      </c>
      <c r="AG22" s="11"/>
    </row>
    <row r="23" spans="1:33" ht="15">
      <c r="A23" s="174">
        <f>'INFO SHEET'!B24</f>
        <v>16</v>
      </c>
      <c r="B23" s="383">
        <f>IF('INFO SHEET'!C24&lt;&gt;"",'INFO SHEET'!C24,"")</f>
      </c>
      <c r="C23" s="384">
        <f>+'INFO SHEET'!D24</f>
        <v>0</v>
      </c>
      <c r="D23" s="175">
        <f>+C23*'INFO SHEET'!$D$2</f>
        <v>0</v>
      </c>
      <c r="E23" s="175">
        <f>IF(C23&gt;0,'INFO SHEET'!$E$2,0)</f>
        <v>0</v>
      </c>
      <c r="F23" s="367" t="str">
        <f>IF('INFO SHEET'!E24&lt;&gt;"",'INFO SHEET'!E24,"0")</f>
        <v>0</v>
      </c>
      <c r="G23" s="385" t="str">
        <f>IF('INFO SHEET'!F24&lt;&gt;"",'INFO SHEET'!F24,"0")</f>
        <v>0</v>
      </c>
      <c r="H23" s="367" t="str">
        <f>IF('INFO SHEET'!G24&lt;&gt;"",'INFO SHEET'!G24,"0")</f>
        <v>0</v>
      </c>
      <c r="I23" s="175">
        <f>(F23*'INFO SHEET'!$E$4)+(G23*'INFO SHEET'!$F$4)+(H23*'INFO SHEET'!$G$4)</f>
        <v>0</v>
      </c>
      <c r="J23" s="163"/>
      <c r="K23" s="175">
        <f t="shared" si="0"/>
        <v>0</v>
      </c>
      <c r="L23" s="175">
        <f>+K23*'VAT ADJUSTMENT'!$D$3</f>
        <v>0</v>
      </c>
      <c r="M23" s="163"/>
      <c r="N23" s="175">
        <f t="shared" si="1"/>
        <v>0</v>
      </c>
      <c r="O23" s="175">
        <f>+N23*'VAT ADJUSTMENT'!$C$4</f>
        <v>0</v>
      </c>
      <c r="P23" s="176">
        <f t="shared" si="2"/>
        <v>0</v>
      </c>
      <c r="Q23" s="250"/>
      <c r="R23" s="11">
        <f t="shared" si="3"/>
        <v>0</v>
      </c>
      <c r="S23" s="11">
        <f>IF('INFO SHEET'!L24="Card",AC23,IF('INFO SHEET'!L24="Cash",AD23,IF('INFO SHEET'!L24="cheque",AE23,IF('INFO SHEET'!L24="Bank Transfer",AF23,IF('INFO SHEET'!L24=0,0)))))</f>
        <v>0</v>
      </c>
      <c r="T23" s="96">
        <f t="shared" si="4"/>
        <v>0</v>
      </c>
      <c r="U23" s="250"/>
      <c r="V23" s="250"/>
      <c r="W23" s="11">
        <f>IF('INFO SHEET'!L24="Card",R23,0)</f>
        <v>0</v>
      </c>
      <c r="X23" s="11">
        <f>IF('INFO SHEET'!L24="Cash",R23,0)</f>
        <v>0</v>
      </c>
      <c r="Y23" s="11">
        <f>IF('INFO SHEET'!L24="Cheque",R23,0)</f>
        <v>0</v>
      </c>
      <c r="Z23" s="11">
        <f>IF('INFO SHEET'!L24="Bank Transfer",R23,0)</f>
        <v>0</v>
      </c>
      <c r="AA23" s="11"/>
      <c r="AB23" s="250"/>
      <c r="AC23" s="11">
        <f>+R23*'Dropdown payment'!$B$1</f>
        <v>0</v>
      </c>
      <c r="AD23" s="11">
        <f>+$R23*'Dropdown payment'!$B$2</f>
        <v>0</v>
      </c>
      <c r="AE23" s="11">
        <f>+$R23*'Dropdown payment'!$B$3</f>
        <v>0</v>
      </c>
      <c r="AF23" s="11">
        <f>+$R23*'Dropdown payment'!$B$4</f>
        <v>0</v>
      </c>
      <c r="AG23" s="11"/>
    </row>
    <row r="24" spans="1:33" ht="15">
      <c r="A24" s="10">
        <f>'INFO SHEET'!B25</f>
        <v>17</v>
      </c>
      <c r="B24" s="371">
        <f>IF('INFO SHEET'!C25&lt;&gt;"",'INFO SHEET'!C25,"")</f>
      </c>
      <c r="C24" s="372">
        <f>+'INFO SHEET'!D25</f>
        <v>0</v>
      </c>
      <c r="D24" s="11">
        <f>+C24*'INFO SHEET'!$D$2</f>
        <v>0</v>
      </c>
      <c r="E24" s="11">
        <f>IF(C24&gt;0,'INFO SHEET'!$E$2,0)</f>
        <v>0</v>
      </c>
      <c r="F24" s="373" t="str">
        <f>IF('INFO SHEET'!E25&lt;&gt;"",'INFO SHEET'!E25,"0")</f>
        <v>0</v>
      </c>
      <c r="G24" s="386" t="str">
        <f>IF('INFO SHEET'!F25&lt;&gt;"",'INFO SHEET'!F25,"0")</f>
        <v>0</v>
      </c>
      <c r="H24" s="373" t="str">
        <f>IF('INFO SHEET'!G25&lt;&gt;"",'INFO SHEET'!G25,"0")</f>
        <v>0</v>
      </c>
      <c r="I24" s="11">
        <f>(F24*'INFO SHEET'!$E$4)+(G24*'INFO SHEET'!$F$4)+(H24*'INFO SHEET'!$G$4)</f>
        <v>0</v>
      </c>
      <c r="J24" s="163"/>
      <c r="K24" s="11">
        <f t="shared" si="0"/>
        <v>0</v>
      </c>
      <c r="L24" s="11">
        <f>+K24*'VAT ADJUSTMENT'!$D$3</f>
        <v>0</v>
      </c>
      <c r="M24" s="163"/>
      <c r="N24" s="11">
        <f t="shared" si="1"/>
        <v>0</v>
      </c>
      <c r="O24" s="11">
        <f>+N24*'VAT ADJUSTMENT'!$C$4</f>
        <v>0</v>
      </c>
      <c r="P24" s="96">
        <f t="shared" si="2"/>
        <v>0</v>
      </c>
      <c r="Q24" s="250"/>
      <c r="R24" s="11">
        <f t="shared" si="3"/>
        <v>0</v>
      </c>
      <c r="S24" s="11">
        <f>IF('INFO SHEET'!L25="Card",AC24,IF('INFO SHEET'!L25="Cash",AD24,IF('INFO SHEET'!L25="cheque",AE24,IF('INFO SHEET'!L25="Bank Transfer",AF24,IF('INFO SHEET'!L25=0,0)))))</f>
        <v>0</v>
      </c>
      <c r="T24" s="96">
        <f t="shared" si="4"/>
        <v>0</v>
      </c>
      <c r="U24" s="250"/>
      <c r="V24" s="250"/>
      <c r="W24" s="11">
        <f>IF('INFO SHEET'!L25="Card",R24,0)</f>
        <v>0</v>
      </c>
      <c r="X24" s="11">
        <f>IF('INFO SHEET'!L25="Cash",R24,0)</f>
        <v>0</v>
      </c>
      <c r="Y24" s="11">
        <f>IF('INFO SHEET'!L25="Cheque",R24,0)</f>
        <v>0</v>
      </c>
      <c r="Z24" s="11">
        <f>IF('INFO SHEET'!L25="Bank Transfer",R24,0)</f>
        <v>0</v>
      </c>
      <c r="AA24" s="11"/>
      <c r="AB24" s="250"/>
      <c r="AC24" s="11">
        <f>+R24*'Dropdown payment'!$B$1</f>
        <v>0</v>
      </c>
      <c r="AD24" s="11">
        <f>+$R24*'Dropdown payment'!$B$2</f>
        <v>0</v>
      </c>
      <c r="AE24" s="11">
        <f>+$R24*'Dropdown payment'!$B$3</f>
        <v>0</v>
      </c>
      <c r="AF24" s="11">
        <f>+$R24*'Dropdown payment'!$B$4</f>
        <v>0</v>
      </c>
      <c r="AG24" s="11"/>
    </row>
    <row r="25" spans="1:33" ht="15">
      <c r="A25" s="174">
        <f>'INFO SHEET'!B26</f>
        <v>18</v>
      </c>
      <c r="B25" s="383">
        <f>IF('INFO SHEET'!C26&lt;&gt;"",'INFO SHEET'!C26,"")</f>
      </c>
      <c r="C25" s="384">
        <f>+'INFO SHEET'!D26</f>
        <v>0</v>
      </c>
      <c r="D25" s="175">
        <f>+C25*'INFO SHEET'!$D$2</f>
        <v>0</v>
      </c>
      <c r="E25" s="175">
        <f>IF(C25&gt;0,'INFO SHEET'!$E$2,0)</f>
        <v>0</v>
      </c>
      <c r="F25" s="367" t="str">
        <f>IF('INFO SHEET'!E26&lt;&gt;"",'INFO SHEET'!E26,"0")</f>
        <v>0</v>
      </c>
      <c r="G25" s="385" t="str">
        <f>IF('INFO SHEET'!F26&lt;&gt;"",'INFO SHEET'!F26,"0")</f>
        <v>0</v>
      </c>
      <c r="H25" s="367" t="str">
        <f>IF('INFO SHEET'!G26&lt;&gt;"",'INFO SHEET'!G26,"0")</f>
        <v>0</v>
      </c>
      <c r="I25" s="175">
        <f>(F25*'INFO SHEET'!$E$4)+(G25*'INFO SHEET'!$F$4)+(H25*'INFO SHEET'!$G$4)</f>
        <v>0</v>
      </c>
      <c r="J25" s="163"/>
      <c r="K25" s="175">
        <f t="shared" si="0"/>
        <v>0</v>
      </c>
      <c r="L25" s="175">
        <f>+K25*'VAT ADJUSTMENT'!$D$3</f>
        <v>0</v>
      </c>
      <c r="M25" s="163"/>
      <c r="N25" s="175">
        <f t="shared" si="1"/>
        <v>0</v>
      </c>
      <c r="O25" s="175">
        <f>+N25*'VAT ADJUSTMENT'!$C$4</f>
        <v>0</v>
      </c>
      <c r="P25" s="176">
        <f t="shared" si="2"/>
        <v>0</v>
      </c>
      <c r="Q25" s="250"/>
      <c r="R25" s="11">
        <f t="shared" si="3"/>
        <v>0</v>
      </c>
      <c r="S25" s="11">
        <f>IF('INFO SHEET'!L26="Card",AC25,IF('INFO SHEET'!L26="Cash",AD25,IF('INFO SHEET'!L26="cheque",AE25,IF('INFO SHEET'!L26="Bank Transfer",AF25,IF('INFO SHEET'!L26=0,0)))))</f>
        <v>0</v>
      </c>
      <c r="T25" s="96">
        <f t="shared" si="4"/>
        <v>0</v>
      </c>
      <c r="U25" s="250"/>
      <c r="V25" s="250"/>
      <c r="W25" s="11">
        <f>IF('INFO SHEET'!L26="Card",R25,0)</f>
        <v>0</v>
      </c>
      <c r="X25" s="11">
        <f>IF('INFO SHEET'!L26="Cash",R25,0)</f>
        <v>0</v>
      </c>
      <c r="Y25" s="11">
        <f>IF('INFO SHEET'!L26="Cheque",R25,0)</f>
        <v>0</v>
      </c>
      <c r="Z25" s="11">
        <f>IF('INFO SHEET'!L26="Bank Transfer",R25,0)</f>
        <v>0</v>
      </c>
      <c r="AA25" s="11"/>
      <c r="AB25" s="250"/>
      <c r="AC25" s="11">
        <f>+R25*'Dropdown payment'!$B$1</f>
        <v>0</v>
      </c>
      <c r="AD25" s="11">
        <f>+$R25*'Dropdown payment'!$B$2</f>
        <v>0</v>
      </c>
      <c r="AE25" s="11">
        <f>+$R25*'Dropdown payment'!$B$3</f>
        <v>0</v>
      </c>
      <c r="AF25" s="11">
        <f>+$R25*'Dropdown payment'!$B$4</f>
        <v>0</v>
      </c>
      <c r="AG25" s="11"/>
    </row>
    <row r="26" spans="1:33" ht="15">
      <c r="A26" s="10">
        <f>'INFO SHEET'!B27</f>
        <v>19</v>
      </c>
      <c r="B26" s="371">
        <f>IF('INFO SHEET'!C27&lt;&gt;"",'INFO SHEET'!C27,"")</f>
      </c>
      <c r="C26" s="372">
        <f>+'INFO SHEET'!D27</f>
        <v>0</v>
      </c>
      <c r="D26" s="11">
        <f>+C26*'INFO SHEET'!$D$2</f>
        <v>0</v>
      </c>
      <c r="E26" s="11">
        <f>IF(C26&gt;0,'INFO SHEET'!$E$2,0)</f>
        <v>0</v>
      </c>
      <c r="F26" s="373" t="str">
        <f>IF('INFO SHEET'!E27&lt;&gt;"",'INFO SHEET'!E27,"0")</f>
        <v>0</v>
      </c>
      <c r="G26" s="386" t="str">
        <f>IF('INFO SHEET'!F27&lt;&gt;"",'INFO SHEET'!F27,"0")</f>
        <v>0</v>
      </c>
      <c r="H26" s="373" t="str">
        <f>IF('INFO SHEET'!G27&lt;&gt;"",'INFO SHEET'!G27,"0")</f>
        <v>0</v>
      </c>
      <c r="I26" s="11">
        <f>(F26*'INFO SHEET'!$E$4)+(G26*'INFO SHEET'!$F$4)+(H26*'INFO SHEET'!$G$4)</f>
        <v>0</v>
      </c>
      <c r="J26" s="163"/>
      <c r="K26" s="11">
        <f t="shared" si="0"/>
        <v>0</v>
      </c>
      <c r="L26" s="11">
        <f>+K26*'VAT ADJUSTMENT'!$D$3</f>
        <v>0</v>
      </c>
      <c r="M26" s="163"/>
      <c r="N26" s="11">
        <f t="shared" si="1"/>
        <v>0</v>
      </c>
      <c r="O26" s="11">
        <f>+N26*'VAT ADJUSTMENT'!$C$4</f>
        <v>0</v>
      </c>
      <c r="P26" s="96">
        <f t="shared" si="2"/>
        <v>0</v>
      </c>
      <c r="Q26" s="250"/>
      <c r="R26" s="11">
        <f t="shared" si="3"/>
        <v>0</v>
      </c>
      <c r="S26" s="11">
        <f>IF('INFO SHEET'!L27="Card",AC26,IF('INFO SHEET'!L27="Cash",AD26,IF('INFO SHEET'!L27="cheque",AE26,IF('INFO SHEET'!L27="Bank Transfer",AF26,IF('INFO SHEET'!L27=0,0)))))</f>
        <v>0</v>
      </c>
      <c r="T26" s="96">
        <f t="shared" si="4"/>
        <v>0</v>
      </c>
      <c r="U26" s="250"/>
      <c r="V26" s="250"/>
      <c r="W26" s="11">
        <f>IF('INFO SHEET'!L27="Card",R26,0)</f>
        <v>0</v>
      </c>
      <c r="X26" s="11">
        <f>IF('INFO SHEET'!L27="Cash",R26,0)</f>
        <v>0</v>
      </c>
      <c r="Y26" s="11">
        <f>IF('INFO SHEET'!L27="Cheque",R26,0)</f>
        <v>0</v>
      </c>
      <c r="Z26" s="11">
        <f>IF('INFO SHEET'!L27="Bank Transfer",R26,0)</f>
        <v>0</v>
      </c>
      <c r="AA26" s="11"/>
      <c r="AB26" s="250"/>
      <c r="AC26" s="11">
        <f>+R26*'Dropdown payment'!$B$1</f>
        <v>0</v>
      </c>
      <c r="AD26" s="11">
        <f>+$R26*'Dropdown payment'!$B$2</f>
        <v>0</v>
      </c>
      <c r="AE26" s="11">
        <f>+$R26*'Dropdown payment'!$B$3</f>
        <v>0</v>
      </c>
      <c r="AF26" s="11">
        <f>+$R26*'Dropdown payment'!$B$4</f>
        <v>0</v>
      </c>
      <c r="AG26" s="11"/>
    </row>
    <row r="27" spans="1:33" ht="15.75" thickBot="1">
      <c r="A27" s="151">
        <f>'INFO SHEET'!B28</f>
        <v>20</v>
      </c>
      <c r="B27" s="375">
        <f>IF('INFO SHEET'!C28&lt;&gt;"",'INFO SHEET'!C28,"")</f>
      </c>
      <c r="C27" s="376">
        <f>+'INFO SHEET'!D28</f>
        <v>0</v>
      </c>
      <c r="D27" s="12">
        <f>+C27*'INFO SHEET'!$D$2</f>
        <v>0</v>
      </c>
      <c r="E27" s="12">
        <f>IF(C27&gt;0,'INFO SHEET'!$E$2,0)</f>
        <v>0</v>
      </c>
      <c r="F27" s="388" t="str">
        <f>IF('INFO SHEET'!E28&lt;&gt;"",'INFO SHEET'!E28,"0")</f>
        <v>0</v>
      </c>
      <c r="G27" s="387" t="str">
        <f>IF('INFO SHEET'!F28&lt;&gt;"",'INFO SHEET'!F28,"0")</f>
        <v>0</v>
      </c>
      <c r="H27" s="389" t="str">
        <f>IF('INFO SHEET'!G28&lt;&gt;"",'INFO SHEET'!G28,"0")</f>
        <v>0</v>
      </c>
      <c r="I27" s="12">
        <f>(F27*'INFO SHEET'!$E$4)+(G27*'INFO SHEET'!$F$4)+(H27*'INFO SHEET'!$G$4)</f>
        <v>0</v>
      </c>
      <c r="J27" s="163"/>
      <c r="K27" s="12">
        <f t="shared" si="0"/>
        <v>0</v>
      </c>
      <c r="L27" s="12">
        <f>+K27*'VAT ADJUSTMENT'!$D$3</f>
        <v>0</v>
      </c>
      <c r="M27" s="163"/>
      <c r="N27" s="12">
        <f t="shared" si="1"/>
        <v>0</v>
      </c>
      <c r="O27" s="12">
        <f>+N27*'VAT ADJUSTMENT'!$C$4</f>
        <v>0</v>
      </c>
      <c r="P27" s="97">
        <f t="shared" si="2"/>
        <v>0</v>
      </c>
      <c r="Q27" s="250"/>
      <c r="R27" s="12">
        <f t="shared" si="3"/>
        <v>0</v>
      </c>
      <c r="S27" s="12">
        <f>IF('INFO SHEET'!L28="Card",AC27,IF('INFO SHEET'!L28="Cash",AD27,IF('INFO SHEET'!L28="cheque",AE27,IF('INFO SHEET'!L28="Bank Transfer",AF27,IF('INFO SHEET'!L28=0,0)))))</f>
        <v>0</v>
      </c>
      <c r="T27" s="97">
        <f t="shared" si="4"/>
        <v>0</v>
      </c>
      <c r="U27" s="250"/>
      <c r="V27" s="250"/>
      <c r="W27" s="12">
        <f>IF('INFO SHEET'!L28="Card",R27,0)</f>
        <v>0</v>
      </c>
      <c r="X27" s="12">
        <f>IF('INFO SHEET'!L28="Cash",R27,0)</f>
        <v>0</v>
      </c>
      <c r="Y27" s="12">
        <f>IF('INFO SHEET'!L28="Cheque",R27,0)</f>
        <v>0</v>
      </c>
      <c r="Z27" s="12">
        <f>IF('INFO SHEET'!L28="Bank Transfer",R27,0)</f>
        <v>0</v>
      </c>
      <c r="AA27" s="12"/>
      <c r="AB27" s="250"/>
      <c r="AC27" s="12">
        <f>+R27*'Dropdown payment'!$B$1</f>
        <v>0</v>
      </c>
      <c r="AD27" s="12">
        <f>+$R27*'Dropdown payment'!$B$2</f>
        <v>0</v>
      </c>
      <c r="AE27" s="12">
        <f>+$R27*'Dropdown payment'!$B$3</f>
        <v>0</v>
      </c>
      <c r="AF27" s="12">
        <f>+$R27*'Dropdown payment'!$B$4</f>
        <v>0</v>
      </c>
      <c r="AG27" s="12"/>
    </row>
    <row r="28" spans="1:33" ht="15.75" thickTop="1">
      <c r="A28" s="365"/>
      <c r="B28" s="162"/>
      <c r="C28" s="379"/>
      <c r="D28" s="380"/>
      <c r="E28" s="380"/>
      <c r="F28" s="381"/>
      <c r="G28" s="381"/>
      <c r="H28" s="381"/>
      <c r="I28" s="380"/>
      <c r="J28" s="163"/>
      <c r="K28" s="380" t="s">
        <v>1</v>
      </c>
      <c r="L28" s="380" t="s">
        <v>1</v>
      </c>
      <c r="M28" s="163"/>
      <c r="N28" s="380" t="s">
        <v>1</v>
      </c>
      <c r="O28" s="380" t="s">
        <v>1</v>
      </c>
      <c r="P28" s="163"/>
      <c r="Q28" s="250"/>
      <c r="R28" s="380" t="s">
        <v>1</v>
      </c>
      <c r="S28" s="380" t="s">
        <v>1</v>
      </c>
      <c r="T28" s="163"/>
      <c r="U28" s="250"/>
      <c r="V28" s="250"/>
      <c r="W28" s="380" t="s">
        <v>1</v>
      </c>
      <c r="X28" s="380"/>
      <c r="Y28" s="380"/>
      <c r="Z28" s="380"/>
      <c r="AA28" s="380" t="s">
        <v>1</v>
      </c>
      <c r="AB28" s="250"/>
      <c r="AC28" s="380" t="s">
        <v>1</v>
      </c>
      <c r="AD28" s="380"/>
      <c r="AE28" s="380"/>
      <c r="AF28" s="380"/>
      <c r="AG28" s="380" t="s">
        <v>1</v>
      </c>
    </row>
    <row r="29" spans="1:33" ht="15">
      <c r="A29" s="250"/>
      <c r="B29" s="92" t="s">
        <v>15</v>
      </c>
      <c r="C29" s="13">
        <f>SUM(C8:C27)</f>
        <v>0</v>
      </c>
      <c r="D29" s="14">
        <f>SUM(D8:D27)</f>
        <v>0</v>
      </c>
      <c r="E29" s="14">
        <f>SUM(E8:E27)</f>
        <v>0</v>
      </c>
      <c r="F29" s="16">
        <f aca="true" t="shared" si="5" ref="F29:O29">SUM(F8:F27)</f>
        <v>0</v>
      </c>
      <c r="G29" s="16">
        <f t="shared" si="5"/>
        <v>0</v>
      </c>
      <c r="H29" s="16">
        <f t="shared" si="5"/>
        <v>0</v>
      </c>
      <c r="I29" s="15">
        <f t="shared" si="5"/>
        <v>0</v>
      </c>
      <c r="J29" s="164"/>
      <c r="K29" s="15">
        <f>SUM(K8:K27)</f>
        <v>0</v>
      </c>
      <c r="L29" s="15">
        <f>SUM(L8:L27)</f>
        <v>0</v>
      </c>
      <c r="M29" s="164"/>
      <c r="N29" s="15">
        <f t="shared" si="5"/>
        <v>0</v>
      </c>
      <c r="O29" s="15">
        <f t="shared" si="5"/>
        <v>0</v>
      </c>
      <c r="P29" s="15">
        <f>+N29+O29+L29</f>
        <v>0</v>
      </c>
      <c r="Q29" s="250"/>
      <c r="R29" s="15">
        <f>SUM(R8:R27)</f>
        <v>0</v>
      </c>
      <c r="S29" s="15">
        <f>SUM(S8:S27)</f>
        <v>0</v>
      </c>
      <c r="T29" s="15">
        <f>SUM(T8:T27)</f>
        <v>0</v>
      </c>
      <c r="U29" s="250"/>
      <c r="V29" s="250"/>
      <c r="W29" s="15">
        <f>SUM(W8:W27)</f>
        <v>0</v>
      </c>
      <c r="X29" s="15">
        <f>SUM(X8:X27)</f>
        <v>0</v>
      </c>
      <c r="Y29" s="15">
        <f>SUM(Y8:Y27)</f>
        <v>0</v>
      </c>
      <c r="Z29" s="15">
        <f>SUM(Z8:Z27)</f>
        <v>0</v>
      </c>
      <c r="AA29" s="15">
        <f>SUM(AA8:AA27)</f>
        <v>0</v>
      </c>
      <c r="AB29" s="250"/>
      <c r="AC29" s="15">
        <f>SUM(AC8:AC27)</f>
        <v>0</v>
      </c>
      <c r="AD29" s="15">
        <f>SUM(AD8:AD27)</f>
        <v>0</v>
      </c>
      <c r="AE29" s="15">
        <f>SUM(AE8:AE27)</f>
        <v>0</v>
      </c>
      <c r="AF29" s="15">
        <f>SUM(AF8:AF27)</f>
        <v>0</v>
      </c>
      <c r="AG29" s="15">
        <f>SUM(AG8:AG27)</f>
        <v>0</v>
      </c>
    </row>
    <row r="30" spans="1:33" ht="15">
      <c r="A30" s="250"/>
      <c r="B30" s="250"/>
      <c r="C30" s="250"/>
      <c r="D30" s="250"/>
      <c r="E30" s="250"/>
      <c r="F30" s="250"/>
      <c r="G30" s="250"/>
      <c r="H30" s="250"/>
      <c r="I30" s="250"/>
      <c r="J30" s="359"/>
      <c r="K30" s="250"/>
      <c r="L30" s="250"/>
      <c r="M30" s="359"/>
      <c r="N30" s="250"/>
      <c r="O30" s="250"/>
      <c r="P30" s="250"/>
      <c r="Q30" s="250"/>
      <c r="R30" s="250"/>
      <c r="S30" s="250"/>
      <c r="T30" s="250"/>
      <c r="U30" s="250"/>
      <c r="V30" s="250"/>
      <c r="W30" s="250"/>
      <c r="X30" s="250"/>
      <c r="Y30" s="250"/>
      <c r="Z30" s="250"/>
      <c r="AA30" s="250"/>
      <c r="AB30" s="250"/>
      <c r="AC30" s="250"/>
      <c r="AD30" s="250"/>
      <c r="AE30" s="250"/>
      <c r="AF30" s="250"/>
      <c r="AG30" s="250"/>
    </row>
    <row r="31" spans="1:33" ht="15">
      <c r="A31" s="250"/>
      <c r="B31" s="250"/>
      <c r="C31" s="250"/>
      <c r="D31" s="250"/>
      <c r="E31" s="250"/>
      <c r="F31" s="250"/>
      <c r="G31" s="250"/>
      <c r="H31" s="250"/>
      <c r="I31" s="250"/>
      <c r="J31" s="359"/>
      <c r="K31" s="250"/>
      <c r="L31" s="250"/>
      <c r="M31" s="359"/>
      <c r="N31" s="250"/>
      <c r="O31" s="250"/>
      <c r="P31" s="250"/>
      <c r="Q31" s="250"/>
      <c r="R31" s="250"/>
      <c r="S31" s="250"/>
      <c r="T31" s="250"/>
      <c r="U31" s="250"/>
      <c r="V31" s="250"/>
      <c r="W31" s="250"/>
      <c r="X31" s="250"/>
      <c r="Y31" s="250"/>
      <c r="Z31" s="250"/>
      <c r="AA31" s="250"/>
      <c r="AB31" s="250"/>
      <c r="AC31" s="250"/>
      <c r="AD31" s="250"/>
      <c r="AE31" s="382" t="s">
        <v>192</v>
      </c>
      <c r="AF31" s="382"/>
      <c r="AG31" s="358">
        <f>SUM(AC29:AG29)</f>
        <v>0</v>
      </c>
    </row>
    <row r="32" ht="15">
      <c r="J32" s="165"/>
    </row>
    <row r="33" ht="15">
      <c r="J33" s="165"/>
    </row>
    <row r="34" ht="15">
      <c r="J34" s="165"/>
    </row>
    <row r="35" ht="15">
      <c r="J35" s="165"/>
    </row>
    <row r="36" ht="15">
      <c r="J36" s="165"/>
    </row>
    <row r="37" ht="15">
      <c r="J37" s="165"/>
    </row>
    <row r="38" ht="15">
      <c r="J38" s="165"/>
    </row>
    <row r="39" ht="15">
      <c r="J39" s="165"/>
    </row>
    <row r="40" ht="15">
      <c r="J40" s="165"/>
    </row>
    <row r="41" ht="15">
      <c r="J41" s="165"/>
    </row>
  </sheetData>
  <sheetProtection password="C5AE" sheet="1"/>
  <mergeCells count="8">
    <mergeCell ref="AE31:AF31"/>
    <mergeCell ref="F6:I6"/>
    <mergeCell ref="K6:L6"/>
    <mergeCell ref="A6:A7"/>
    <mergeCell ref="N6:P6"/>
    <mergeCell ref="R6:T6"/>
    <mergeCell ref="AC6:AG6"/>
    <mergeCell ref="W6:AA6"/>
  </mergeCells>
  <printOptions/>
  <pageMargins left="0.7" right="0.7" top="0.75" bottom="0.75" header="0.3" footer="0.3"/>
  <pageSetup fitToHeight="1" fitToWidth="1" horizontalDpi="360" verticalDpi="360" orientation="landscape" paperSize="9" scale="80" r:id="rId1"/>
  <headerFooter>
    <oddFooter>&amp;RRev 03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41"/>
  <sheetViews>
    <sheetView workbookViewId="0" topLeftCell="A1">
      <selection activeCell="E10" sqref="E10"/>
    </sheetView>
  </sheetViews>
  <sheetFormatPr defaultColWidth="6.7109375" defaultRowHeight="15"/>
  <cols>
    <col min="1" max="1" width="2.7109375" style="160" customWidth="1"/>
    <col min="2" max="2" width="29.7109375" style="160" customWidth="1"/>
    <col min="3" max="3" width="6.421875" style="160" customWidth="1"/>
    <col min="4" max="5" width="9.00390625" style="160" customWidth="1"/>
    <col min="6" max="8" width="3.7109375" style="160" customWidth="1"/>
    <col min="9" max="9" width="10.28125" style="160" customWidth="1"/>
    <col min="10" max="10" width="1.8515625" style="160" customWidth="1"/>
    <col min="11" max="12" width="10.28125" style="160" customWidth="1"/>
    <col min="13" max="13" width="1.8515625" style="165" customWidth="1"/>
    <col min="14" max="16" width="10.28125" style="160" customWidth="1"/>
    <col min="17" max="17" width="1.8515625" style="160" customWidth="1"/>
    <col min="18" max="247" width="9.140625" style="160" customWidth="1"/>
    <col min="248" max="248" width="2.7109375" style="160" customWidth="1"/>
    <col min="249" max="251" width="12.7109375" style="160" customWidth="1"/>
    <col min="252" max="252" width="5.7109375" style="160" customWidth="1"/>
    <col min="253" max="253" width="4.7109375" style="160" customWidth="1"/>
    <col min="254" max="16384" width="6.7109375" style="160" customWidth="1"/>
  </cols>
  <sheetData>
    <row r="1" spans="1:34" ht="15">
      <c r="A1" s="250"/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359"/>
      <c r="N1" s="250"/>
      <c r="O1" s="250"/>
      <c r="P1" s="250"/>
      <c r="Q1" s="250"/>
      <c r="R1" s="250"/>
      <c r="S1" s="250"/>
      <c r="T1" s="250"/>
      <c r="U1" s="250"/>
      <c r="V1" s="250"/>
      <c r="W1" s="250"/>
      <c r="X1" s="250"/>
      <c r="Y1" s="250"/>
      <c r="Z1" s="250"/>
      <c r="AA1" s="250"/>
      <c r="AB1" s="250"/>
      <c r="AC1" s="250"/>
      <c r="AD1" s="250"/>
      <c r="AE1" s="250"/>
      <c r="AF1" s="250"/>
      <c r="AG1" s="250"/>
      <c r="AH1" s="172"/>
    </row>
    <row r="2" spans="1:34" ht="15">
      <c r="A2" s="360"/>
      <c r="B2" s="91" t="s">
        <v>0</v>
      </c>
      <c r="C2" s="110"/>
      <c r="D2" s="108" t="str">
        <f>IF('INFO SHEET'!C2&lt;&gt;"",'INFO SHEET'!C2,"")</f>
        <v>xxxx</v>
      </c>
      <c r="E2" s="108"/>
      <c r="F2" s="108"/>
      <c r="G2" s="108"/>
      <c r="H2" s="108"/>
      <c r="I2" s="108"/>
      <c r="J2" s="108"/>
      <c r="K2" s="108"/>
      <c r="L2" s="108"/>
      <c r="M2" s="108"/>
      <c r="N2" s="109"/>
      <c r="O2" s="361" t="s">
        <v>1</v>
      </c>
      <c r="P2" s="361"/>
      <c r="Q2" s="250"/>
      <c r="R2" s="250"/>
      <c r="S2" s="250"/>
      <c r="T2" s="250"/>
      <c r="U2" s="250"/>
      <c r="V2" s="250"/>
      <c r="W2" s="250"/>
      <c r="X2" s="250"/>
      <c r="Y2" s="250"/>
      <c r="Z2" s="250"/>
      <c r="AA2" s="250"/>
      <c r="AB2" s="250"/>
      <c r="AC2" s="250"/>
      <c r="AD2" s="250"/>
      <c r="AE2" s="250"/>
      <c r="AF2" s="250"/>
      <c r="AG2" s="250"/>
      <c r="AH2" s="172"/>
    </row>
    <row r="3" spans="1:34" ht="15">
      <c r="A3" s="360"/>
      <c r="B3" s="362"/>
      <c r="C3" s="362"/>
      <c r="D3" s="360"/>
      <c r="E3" s="363"/>
      <c r="F3" s="250"/>
      <c r="G3" s="361"/>
      <c r="H3" s="361"/>
      <c r="I3" s="363"/>
      <c r="J3" s="363"/>
      <c r="K3" s="361"/>
      <c r="L3" s="361"/>
      <c r="M3" s="364"/>
      <c r="N3" s="361"/>
      <c r="O3" s="361"/>
      <c r="P3" s="361"/>
      <c r="Q3" s="250"/>
      <c r="R3" s="250"/>
      <c r="S3" s="250"/>
      <c r="T3" s="250"/>
      <c r="U3" s="250"/>
      <c r="V3" s="250"/>
      <c r="W3" s="250"/>
      <c r="X3" s="250"/>
      <c r="Y3" s="250"/>
      <c r="Z3" s="250"/>
      <c r="AA3" s="250"/>
      <c r="AB3" s="250"/>
      <c r="AC3" s="250"/>
      <c r="AD3" s="250"/>
      <c r="AE3" s="250"/>
      <c r="AF3" s="250"/>
      <c r="AG3" s="250"/>
      <c r="AH3" s="172"/>
    </row>
    <row r="4" spans="1:33" ht="15">
      <c r="A4" s="360"/>
      <c r="B4" s="91" t="str">
        <f>'INFO SHEET'!M29</f>
        <v>Sheet 2</v>
      </c>
      <c r="C4" s="123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361"/>
      <c r="Q4" s="250"/>
      <c r="R4" s="250"/>
      <c r="S4" s="365"/>
      <c r="T4" s="365"/>
      <c r="U4" s="365"/>
      <c r="V4" s="365"/>
      <c r="W4" s="365"/>
      <c r="X4" s="365"/>
      <c r="Y4" s="365"/>
      <c r="Z4" s="365"/>
      <c r="AA4" s="250"/>
      <c r="AB4" s="250"/>
      <c r="AC4" s="250"/>
      <c r="AD4" s="250"/>
      <c r="AE4" s="250"/>
      <c r="AF4" s="250"/>
      <c r="AG4" s="250"/>
    </row>
    <row r="5" spans="1:34" ht="15">
      <c r="A5" s="250"/>
      <c r="B5" s="366"/>
      <c r="C5" s="367"/>
      <c r="D5" s="368"/>
      <c r="E5" s="369"/>
      <c r="F5" s="370"/>
      <c r="G5" s="370"/>
      <c r="H5" s="250"/>
      <c r="I5" s="250"/>
      <c r="J5" s="250"/>
      <c r="K5" s="250"/>
      <c r="L5" s="250"/>
      <c r="M5" s="359"/>
      <c r="N5" s="250"/>
      <c r="O5" s="250"/>
      <c r="P5" s="250"/>
      <c r="Q5" s="250"/>
      <c r="R5" s="250"/>
      <c r="S5" s="250"/>
      <c r="T5" s="250"/>
      <c r="U5" s="250"/>
      <c r="V5" s="250"/>
      <c r="W5" s="250"/>
      <c r="X5" s="250"/>
      <c r="Y5" s="250"/>
      <c r="Z5" s="250"/>
      <c r="AA5" s="250"/>
      <c r="AB5" s="250"/>
      <c r="AC5" s="250" t="s">
        <v>190</v>
      </c>
      <c r="AD5" s="250"/>
      <c r="AE5" s="250"/>
      <c r="AF5" s="250"/>
      <c r="AG5" s="250"/>
      <c r="AH5" s="172"/>
    </row>
    <row r="6" spans="1:34" ht="15">
      <c r="A6" s="202" t="s">
        <v>162</v>
      </c>
      <c r="B6" s="2" t="s">
        <v>2</v>
      </c>
      <c r="C6" s="3" t="s">
        <v>4</v>
      </c>
      <c r="D6" s="7" t="s">
        <v>5</v>
      </c>
      <c r="E6" s="8" t="s">
        <v>6</v>
      </c>
      <c r="F6" s="199" t="s">
        <v>8</v>
      </c>
      <c r="G6" s="200"/>
      <c r="H6" s="200"/>
      <c r="I6" s="201"/>
      <c r="J6" s="161"/>
      <c r="K6" s="199" t="s">
        <v>157</v>
      </c>
      <c r="L6" s="201"/>
      <c r="M6" s="162"/>
      <c r="N6" s="204" t="s">
        <v>167</v>
      </c>
      <c r="O6" s="205"/>
      <c r="P6" s="206"/>
      <c r="Q6" s="250"/>
      <c r="R6" s="204" t="s">
        <v>180</v>
      </c>
      <c r="S6" s="205"/>
      <c r="T6" s="206"/>
      <c r="U6" s="250"/>
      <c r="V6" s="250"/>
      <c r="W6" s="199" t="s">
        <v>189</v>
      </c>
      <c r="X6" s="200"/>
      <c r="Y6" s="200"/>
      <c r="Z6" s="200"/>
      <c r="AA6" s="201"/>
      <c r="AB6" s="250"/>
      <c r="AC6" s="199" t="s">
        <v>185</v>
      </c>
      <c r="AD6" s="200"/>
      <c r="AE6" s="200"/>
      <c r="AF6" s="200"/>
      <c r="AG6" s="201"/>
      <c r="AH6" s="172"/>
    </row>
    <row r="7" spans="1:34" ht="15">
      <c r="A7" s="203"/>
      <c r="B7" s="5"/>
      <c r="C7" s="6"/>
      <c r="D7" s="7" t="s">
        <v>11</v>
      </c>
      <c r="E7" s="4" t="s">
        <v>7</v>
      </c>
      <c r="F7" s="9" t="s">
        <v>12</v>
      </c>
      <c r="G7" s="8" t="s">
        <v>13</v>
      </c>
      <c r="H7" s="7" t="s">
        <v>14</v>
      </c>
      <c r="I7" s="4" t="s">
        <v>11</v>
      </c>
      <c r="J7" s="162"/>
      <c r="K7" s="8" t="s">
        <v>168</v>
      </c>
      <c r="L7" s="8" t="s">
        <v>9</v>
      </c>
      <c r="M7" s="162"/>
      <c r="N7" s="8" t="s">
        <v>168</v>
      </c>
      <c r="O7" s="7" t="s">
        <v>10</v>
      </c>
      <c r="P7" s="4" t="s">
        <v>9</v>
      </c>
      <c r="Q7" s="250"/>
      <c r="R7" s="8" t="s">
        <v>9</v>
      </c>
      <c r="S7" s="7" t="s">
        <v>187</v>
      </c>
      <c r="T7" s="4" t="s">
        <v>181</v>
      </c>
      <c r="U7" s="250"/>
      <c r="V7" s="250"/>
      <c r="W7" s="8" t="s">
        <v>176</v>
      </c>
      <c r="X7" s="8" t="s">
        <v>177</v>
      </c>
      <c r="Y7" s="8" t="s">
        <v>178</v>
      </c>
      <c r="Z7" s="8" t="s">
        <v>186</v>
      </c>
      <c r="AA7" s="8" t="s">
        <v>184</v>
      </c>
      <c r="AB7" s="250"/>
      <c r="AC7" s="8" t="s">
        <v>176</v>
      </c>
      <c r="AD7" s="8" t="s">
        <v>177</v>
      </c>
      <c r="AE7" s="8" t="s">
        <v>178</v>
      </c>
      <c r="AF7" s="8" t="s">
        <v>186</v>
      </c>
      <c r="AG7" s="8" t="s">
        <v>184</v>
      </c>
      <c r="AH7" s="172"/>
    </row>
    <row r="8" spans="1:34" ht="15">
      <c r="A8" s="10">
        <f>'INFO SHEET'!B29</f>
        <v>21</v>
      </c>
      <c r="B8" s="371">
        <f>IF('INFO SHEET'!C29&lt;&gt;"",'INFO SHEET'!C29,"")</f>
      </c>
      <c r="C8" s="372">
        <f>+'INFO SHEET'!D29</f>
        <v>0</v>
      </c>
      <c r="D8" s="11">
        <f>+C8*'INFO SHEET'!$D$2</f>
        <v>0</v>
      </c>
      <c r="E8" s="11">
        <f>IF(C8&gt;0,'INFO SHEET'!$E$2,0)</f>
        <v>0</v>
      </c>
      <c r="F8" s="373" t="str">
        <f>IF('INFO SHEET'!E29&lt;&gt;"",'INFO SHEET'!E29,"0")</f>
        <v>0</v>
      </c>
      <c r="G8" s="374" t="str">
        <f>IF('INFO SHEET'!F29&lt;&gt;"",'INFO SHEET'!F29,"0")</f>
        <v>0</v>
      </c>
      <c r="H8" s="373" t="str">
        <f>IF('INFO SHEET'!G29&lt;&gt;"",'INFO SHEET'!G29,"0")</f>
        <v>0</v>
      </c>
      <c r="I8" s="11">
        <f>(F8*'INFO SHEET'!$E$4)+(G8*'INFO SHEET'!$F$4)+(H8*'INFO SHEET'!$G$4)</f>
        <v>0</v>
      </c>
      <c r="J8" s="163"/>
      <c r="K8" s="11">
        <f>IF(C8&gt;0,E8,0)</f>
        <v>0</v>
      </c>
      <c r="L8" s="11">
        <f>+K8*'VAT ADJUSTMENT'!$D$3</f>
        <v>0</v>
      </c>
      <c r="M8" s="163"/>
      <c r="N8" s="11">
        <f>+D8+I8</f>
        <v>0</v>
      </c>
      <c r="O8" s="11">
        <f>+N8*'VAT ADJUSTMENT'!$C$4</f>
        <v>0</v>
      </c>
      <c r="P8" s="96">
        <f>+N8+O8</f>
        <v>0</v>
      </c>
      <c r="Q8" s="250"/>
      <c r="R8" s="11">
        <f>L8+P8</f>
        <v>0</v>
      </c>
      <c r="S8" s="11">
        <f>IF('INFO SHEET'!L29="Card",AC8,IF('INFO SHEET'!L29="Cash",AD8,IF('INFO SHEET'!L29="cheque",AE8,IF('INFO SHEET'!L29="Bank Transfer",AF8,IF('INFO SHEET'!L29=0,0)))))</f>
        <v>0</v>
      </c>
      <c r="T8" s="96">
        <f>+R8-S8</f>
        <v>0</v>
      </c>
      <c r="U8" s="250"/>
      <c r="V8" s="250"/>
      <c r="W8" s="11">
        <f>IF('INFO SHEET'!L29="Card",R8,0)</f>
        <v>0</v>
      </c>
      <c r="X8" s="11">
        <f>IF('INFO SHEET'!L29="Cash",R8,0)</f>
        <v>0</v>
      </c>
      <c r="Y8" s="11">
        <f>IF('INFO SHEET'!L29="Cheque",R8,0)</f>
        <v>0</v>
      </c>
      <c r="Z8" s="11">
        <f>IF('INFO SHEET'!L29="Bank Transfer",R8,0)</f>
        <v>0</v>
      </c>
      <c r="AA8" s="11"/>
      <c r="AB8" s="250"/>
      <c r="AC8" s="11">
        <f>+R8*'Dropdown payment'!$B$1</f>
        <v>0</v>
      </c>
      <c r="AD8" s="11">
        <f>+$R8*'Dropdown payment'!$B$2</f>
        <v>0</v>
      </c>
      <c r="AE8" s="11">
        <f>+$R8*'Dropdown payment'!$B$3</f>
        <v>0</v>
      </c>
      <c r="AF8" s="11">
        <f>+$R8*'Dropdown payment'!$B$4</f>
        <v>0</v>
      </c>
      <c r="AG8" s="11"/>
      <c r="AH8" s="172"/>
    </row>
    <row r="9" spans="1:34" ht="15">
      <c r="A9" s="174">
        <f>'INFO SHEET'!B30</f>
        <v>22</v>
      </c>
      <c r="B9" s="383">
        <f>IF('INFO SHEET'!C30&lt;&gt;"",'INFO SHEET'!C30,"")</f>
      </c>
      <c r="C9" s="384">
        <f>+'INFO SHEET'!D30</f>
        <v>0</v>
      </c>
      <c r="D9" s="175">
        <f>+C9*'INFO SHEET'!$D$2</f>
        <v>0</v>
      </c>
      <c r="E9" s="175">
        <f>IF(C9&gt;0,'INFO SHEET'!$E$2,0)</f>
        <v>0</v>
      </c>
      <c r="F9" s="367" t="str">
        <f>IF('INFO SHEET'!E30&lt;&gt;"",'INFO SHEET'!E30,"0")</f>
        <v>0</v>
      </c>
      <c r="G9" s="385" t="str">
        <f>IF('INFO SHEET'!F30&lt;&gt;"",'INFO SHEET'!F30,"0")</f>
        <v>0</v>
      </c>
      <c r="H9" s="367" t="str">
        <f>IF('INFO SHEET'!G30&lt;&gt;"",'INFO SHEET'!G30,"0")</f>
        <v>0</v>
      </c>
      <c r="I9" s="175">
        <f>(F9*'INFO SHEET'!$E$4)+(G9*'INFO SHEET'!$F$4)+(H9*'INFO SHEET'!$G$4)</f>
        <v>0</v>
      </c>
      <c r="J9" s="163"/>
      <c r="K9" s="175">
        <f aca="true" t="shared" si="0" ref="K9:K27">IF(C9&gt;0,E9,0)</f>
        <v>0</v>
      </c>
      <c r="L9" s="175">
        <f>+K9*'VAT ADJUSTMENT'!$D$3</f>
        <v>0</v>
      </c>
      <c r="M9" s="163"/>
      <c r="N9" s="175">
        <f aca="true" t="shared" si="1" ref="N9:N27">+D9+I9</f>
        <v>0</v>
      </c>
      <c r="O9" s="175">
        <f>+N9*'VAT ADJUSTMENT'!$C$4</f>
        <v>0</v>
      </c>
      <c r="P9" s="176">
        <f aca="true" t="shared" si="2" ref="P9:P27">+N9+O9</f>
        <v>0</v>
      </c>
      <c r="Q9" s="250"/>
      <c r="R9" s="11">
        <f aca="true" t="shared" si="3" ref="R9:R27">L9+P9</f>
        <v>0</v>
      </c>
      <c r="S9" s="11">
        <f>IF('INFO SHEET'!L30="Card",AC9,IF('INFO SHEET'!L30="Cash",AD9,IF('INFO SHEET'!L30="cheque",AE9,IF('INFO SHEET'!L30="Bank Transfer",AF9,IF('INFO SHEET'!L30=0,0)))))</f>
        <v>0</v>
      </c>
      <c r="T9" s="96">
        <f aca="true" t="shared" si="4" ref="T9:T27">+R9-S9</f>
        <v>0</v>
      </c>
      <c r="U9" s="250"/>
      <c r="V9" s="250"/>
      <c r="W9" s="11">
        <f>IF('INFO SHEET'!L30="Card",R9,0)</f>
        <v>0</v>
      </c>
      <c r="X9" s="11">
        <f>IF('INFO SHEET'!L30="Cash",R9,0)</f>
        <v>0</v>
      </c>
      <c r="Y9" s="11">
        <f>IF('INFO SHEET'!L30="Cheque",R9,0)</f>
        <v>0</v>
      </c>
      <c r="Z9" s="11">
        <f>IF('INFO SHEET'!L30="Bank Transfer",R9,0)</f>
        <v>0</v>
      </c>
      <c r="AA9" s="11"/>
      <c r="AB9" s="250"/>
      <c r="AC9" s="11">
        <f>+R9*'Dropdown payment'!$B$1</f>
        <v>0</v>
      </c>
      <c r="AD9" s="11">
        <f>+$R9*'Dropdown payment'!$B$2</f>
        <v>0</v>
      </c>
      <c r="AE9" s="11">
        <f>+$R9*'Dropdown payment'!$B$3</f>
        <v>0</v>
      </c>
      <c r="AF9" s="11">
        <f>+$R9*'Dropdown payment'!$B$4</f>
        <v>0</v>
      </c>
      <c r="AG9" s="11"/>
      <c r="AH9" s="172"/>
    </row>
    <row r="10" spans="1:34" ht="15">
      <c r="A10" s="10">
        <f>'INFO SHEET'!B31</f>
        <v>23</v>
      </c>
      <c r="B10" s="371">
        <f>IF('INFO SHEET'!C31&lt;&gt;"",'INFO SHEET'!C31,"")</f>
      </c>
      <c r="C10" s="372">
        <f>+'INFO SHEET'!D31</f>
        <v>0</v>
      </c>
      <c r="D10" s="11">
        <f>+C10*'INFO SHEET'!$D$2</f>
        <v>0</v>
      </c>
      <c r="E10" s="11">
        <f>IF(C10&gt;0,'INFO SHEET'!$E$2,0)</f>
        <v>0</v>
      </c>
      <c r="F10" s="373" t="str">
        <f>IF('INFO SHEET'!E31&lt;&gt;"",'INFO SHEET'!E31,"0")</f>
        <v>0</v>
      </c>
      <c r="G10" s="386" t="str">
        <f>IF('INFO SHEET'!F31&lt;&gt;"",'INFO SHEET'!F31,"0")</f>
        <v>0</v>
      </c>
      <c r="H10" s="373" t="str">
        <f>IF('INFO SHEET'!G31&lt;&gt;"",'INFO SHEET'!G31,"0")</f>
        <v>0</v>
      </c>
      <c r="I10" s="11">
        <f>(F10*'INFO SHEET'!$E$4)+(G10*'INFO SHEET'!$F$4)+(H10*'INFO SHEET'!$G$4)</f>
        <v>0</v>
      </c>
      <c r="J10" s="163"/>
      <c r="K10" s="11">
        <f t="shared" si="0"/>
        <v>0</v>
      </c>
      <c r="L10" s="11">
        <f>+K10*'VAT ADJUSTMENT'!$D$3</f>
        <v>0</v>
      </c>
      <c r="M10" s="163"/>
      <c r="N10" s="11">
        <f t="shared" si="1"/>
        <v>0</v>
      </c>
      <c r="O10" s="11">
        <f>+N10*'VAT ADJUSTMENT'!$C$4</f>
        <v>0</v>
      </c>
      <c r="P10" s="96">
        <f t="shared" si="2"/>
        <v>0</v>
      </c>
      <c r="Q10" s="250"/>
      <c r="R10" s="11">
        <f t="shared" si="3"/>
        <v>0</v>
      </c>
      <c r="S10" s="11">
        <f>IF('INFO SHEET'!L31="Card",AC10,IF('INFO SHEET'!L31="Cash",AD10,IF('INFO SHEET'!L31="cheque",AE10,IF('INFO SHEET'!L31="Bank Transfer",AF10,IF('INFO SHEET'!L31=0,0)))))</f>
        <v>0</v>
      </c>
      <c r="T10" s="96">
        <f t="shared" si="4"/>
        <v>0</v>
      </c>
      <c r="U10" s="250"/>
      <c r="V10" s="250"/>
      <c r="W10" s="11">
        <f>IF('INFO SHEET'!L31="Card",R10,0)</f>
        <v>0</v>
      </c>
      <c r="X10" s="11">
        <f>IF('INFO SHEET'!L31="Cash",R10,0)</f>
        <v>0</v>
      </c>
      <c r="Y10" s="11">
        <f>IF('INFO SHEET'!L31="Cheque",R10,0)</f>
        <v>0</v>
      </c>
      <c r="Z10" s="11">
        <f>IF('INFO SHEET'!L31="Bank Transfer",R10,0)</f>
        <v>0</v>
      </c>
      <c r="AA10" s="11"/>
      <c r="AB10" s="250"/>
      <c r="AC10" s="11">
        <f>+R10*'Dropdown payment'!$B$1</f>
        <v>0</v>
      </c>
      <c r="AD10" s="11">
        <f>+$R10*'Dropdown payment'!$B$2</f>
        <v>0</v>
      </c>
      <c r="AE10" s="11">
        <f>+$R10*'Dropdown payment'!$B$3</f>
        <v>0</v>
      </c>
      <c r="AF10" s="11">
        <f>+$R10*'Dropdown payment'!$B$4</f>
        <v>0</v>
      </c>
      <c r="AG10" s="11"/>
      <c r="AH10" s="172"/>
    </row>
    <row r="11" spans="1:34" ht="15">
      <c r="A11" s="174">
        <f>'INFO SHEET'!B32</f>
        <v>24</v>
      </c>
      <c r="B11" s="383">
        <f>IF('INFO SHEET'!C32&lt;&gt;"",'INFO SHEET'!C32,"")</f>
      </c>
      <c r="C11" s="384">
        <f>+'INFO SHEET'!D32</f>
        <v>0</v>
      </c>
      <c r="D11" s="175">
        <f>+C11*'INFO SHEET'!$D$2</f>
        <v>0</v>
      </c>
      <c r="E11" s="175">
        <f>IF(C11&gt;0,'INFO SHEET'!$E$2,0)</f>
        <v>0</v>
      </c>
      <c r="F11" s="367" t="str">
        <f>IF('INFO SHEET'!E32&lt;&gt;"",'INFO SHEET'!E32,"0")</f>
        <v>0</v>
      </c>
      <c r="G11" s="385" t="str">
        <f>IF('INFO SHEET'!F32&lt;&gt;"",'INFO SHEET'!F32,"0")</f>
        <v>0</v>
      </c>
      <c r="H11" s="367" t="str">
        <f>IF('INFO SHEET'!G32&lt;&gt;"",'INFO SHEET'!G32,"0")</f>
        <v>0</v>
      </c>
      <c r="I11" s="175">
        <f>(F11*'INFO SHEET'!$E$4)+(G11*'INFO SHEET'!$F$4)+(H11*'INFO SHEET'!$G$4)</f>
        <v>0</v>
      </c>
      <c r="J11" s="163"/>
      <c r="K11" s="175">
        <f t="shared" si="0"/>
        <v>0</v>
      </c>
      <c r="L11" s="175">
        <f>+K11*'VAT ADJUSTMENT'!$D$3</f>
        <v>0</v>
      </c>
      <c r="M11" s="163"/>
      <c r="N11" s="175">
        <f t="shared" si="1"/>
        <v>0</v>
      </c>
      <c r="O11" s="175">
        <f>+N11*'VAT ADJUSTMENT'!$C$4</f>
        <v>0</v>
      </c>
      <c r="P11" s="176">
        <f t="shared" si="2"/>
        <v>0</v>
      </c>
      <c r="Q11" s="250"/>
      <c r="R11" s="11">
        <f t="shared" si="3"/>
        <v>0</v>
      </c>
      <c r="S11" s="11">
        <f>IF('INFO SHEET'!L32="Card",AC11,IF('INFO SHEET'!L32="Cash",AD11,IF('INFO SHEET'!L32="cheque",AE11,IF('INFO SHEET'!L32="Bank Transfer",AF11,IF('INFO SHEET'!L32=0,0)))))</f>
        <v>0</v>
      </c>
      <c r="T11" s="96">
        <f t="shared" si="4"/>
        <v>0</v>
      </c>
      <c r="U11" s="250"/>
      <c r="V11" s="250"/>
      <c r="W11" s="11">
        <f>IF('INFO SHEET'!L32="Card",R11,0)</f>
        <v>0</v>
      </c>
      <c r="X11" s="11">
        <f>IF('INFO SHEET'!L32="Cash",R11,0)</f>
        <v>0</v>
      </c>
      <c r="Y11" s="11">
        <f>IF('INFO SHEET'!L32="Cheque",R11,0)</f>
        <v>0</v>
      </c>
      <c r="Z11" s="11">
        <f>IF('INFO SHEET'!L32="Bank Transfer",R11,0)</f>
        <v>0</v>
      </c>
      <c r="AA11" s="11"/>
      <c r="AB11" s="250"/>
      <c r="AC11" s="11">
        <f>+R11*'Dropdown payment'!$B$1</f>
        <v>0</v>
      </c>
      <c r="AD11" s="11">
        <f>+$R11*'Dropdown payment'!$B$2</f>
        <v>0</v>
      </c>
      <c r="AE11" s="11">
        <f>+$R11*'Dropdown payment'!$B$3</f>
        <v>0</v>
      </c>
      <c r="AF11" s="11">
        <f>+$R11*'Dropdown payment'!$B$4</f>
        <v>0</v>
      </c>
      <c r="AG11" s="11"/>
      <c r="AH11" s="172"/>
    </row>
    <row r="12" spans="1:34" ht="15">
      <c r="A12" s="10">
        <f>'INFO SHEET'!B33</f>
        <v>25</v>
      </c>
      <c r="B12" s="371">
        <f>IF('INFO SHEET'!C33&lt;&gt;"",'INFO SHEET'!C33,"")</f>
      </c>
      <c r="C12" s="372">
        <f>+'INFO SHEET'!D33</f>
        <v>0</v>
      </c>
      <c r="D12" s="11">
        <f>+C12*'INFO SHEET'!$D$2</f>
        <v>0</v>
      </c>
      <c r="E12" s="11">
        <f>IF(C12&gt;0,'INFO SHEET'!$E$2,0)</f>
        <v>0</v>
      </c>
      <c r="F12" s="373" t="str">
        <f>IF('INFO SHEET'!E33&lt;&gt;"",'INFO SHEET'!E33,"0")</f>
        <v>0</v>
      </c>
      <c r="G12" s="386" t="str">
        <f>IF('INFO SHEET'!F33&lt;&gt;"",'INFO SHEET'!F33,"0")</f>
        <v>0</v>
      </c>
      <c r="H12" s="373" t="str">
        <f>IF('INFO SHEET'!G33&lt;&gt;"",'INFO SHEET'!G33,"0")</f>
        <v>0</v>
      </c>
      <c r="I12" s="11">
        <f>(F12*'INFO SHEET'!$E$4)+(G12*'INFO SHEET'!$F$4)+(H12*'INFO SHEET'!$G$4)</f>
        <v>0</v>
      </c>
      <c r="J12" s="163"/>
      <c r="K12" s="11">
        <f t="shared" si="0"/>
        <v>0</v>
      </c>
      <c r="L12" s="11">
        <f>+K12*'VAT ADJUSTMENT'!$D$3</f>
        <v>0</v>
      </c>
      <c r="M12" s="163"/>
      <c r="N12" s="11">
        <f t="shared" si="1"/>
        <v>0</v>
      </c>
      <c r="O12" s="11">
        <f>+N12*'VAT ADJUSTMENT'!$C$4</f>
        <v>0</v>
      </c>
      <c r="P12" s="96">
        <f t="shared" si="2"/>
        <v>0</v>
      </c>
      <c r="Q12" s="250"/>
      <c r="R12" s="11">
        <f t="shared" si="3"/>
        <v>0</v>
      </c>
      <c r="S12" s="11">
        <f>IF('INFO SHEET'!L33="Card",AC12,IF('INFO SHEET'!L33="Cash",AD12,IF('INFO SHEET'!L33="cheque",AE12,IF('INFO SHEET'!L33="Bank Transfer",AF12,IF('INFO SHEET'!L33=0,0)))))</f>
        <v>0</v>
      </c>
      <c r="T12" s="96">
        <f t="shared" si="4"/>
        <v>0</v>
      </c>
      <c r="U12" s="250"/>
      <c r="V12" s="250"/>
      <c r="W12" s="11">
        <f>IF('INFO SHEET'!L33="Card",R12,0)</f>
        <v>0</v>
      </c>
      <c r="X12" s="11">
        <f>IF('INFO SHEET'!L33="Cash",R12,0)</f>
        <v>0</v>
      </c>
      <c r="Y12" s="11">
        <f>IF('INFO SHEET'!L33="Cheque",R12,0)</f>
        <v>0</v>
      </c>
      <c r="Z12" s="11">
        <f>IF('INFO SHEET'!L33="Bank Transfer",R12,0)</f>
        <v>0</v>
      </c>
      <c r="AA12" s="11"/>
      <c r="AB12" s="250"/>
      <c r="AC12" s="11">
        <f>+R12*'Dropdown payment'!$B$1</f>
        <v>0</v>
      </c>
      <c r="AD12" s="11">
        <f>+$R12*'Dropdown payment'!$B$2</f>
        <v>0</v>
      </c>
      <c r="AE12" s="11">
        <f>+$R12*'Dropdown payment'!$B$3</f>
        <v>0</v>
      </c>
      <c r="AF12" s="11">
        <f>+$R12*'Dropdown payment'!$B$4</f>
        <v>0</v>
      </c>
      <c r="AG12" s="11"/>
      <c r="AH12" s="172"/>
    </row>
    <row r="13" spans="1:34" ht="15">
      <c r="A13" s="174">
        <f>'INFO SHEET'!B34</f>
        <v>26</v>
      </c>
      <c r="B13" s="383">
        <f>IF('INFO SHEET'!C34&lt;&gt;"",'INFO SHEET'!C34,"")</f>
      </c>
      <c r="C13" s="384">
        <f>+'INFO SHEET'!D34</f>
        <v>0</v>
      </c>
      <c r="D13" s="175">
        <f>+C13*'INFO SHEET'!$D$2</f>
        <v>0</v>
      </c>
      <c r="E13" s="175">
        <f>IF(C13&gt;0,'INFO SHEET'!$E$2,0)</f>
        <v>0</v>
      </c>
      <c r="F13" s="367" t="str">
        <f>IF('INFO SHEET'!E34&lt;&gt;"",'INFO SHEET'!E34,"0")</f>
        <v>0</v>
      </c>
      <c r="G13" s="385" t="str">
        <f>IF('INFO SHEET'!F34&lt;&gt;"",'INFO SHEET'!F34,"0")</f>
        <v>0</v>
      </c>
      <c r="H13" s="367" t="str">
        <f>IF('INFO SHEET'!G34&lt;&gt;"",'INFO SHEET'!G34,"0")</f>
        <v>0</v>
      </c>
      <c r="I13" s="175">
        <f>(F13*'INFO SHEET'!$E$4)+(G13*'INFO SHEET'!$F$4)+(H13*'INFO SHEET'!$G$4)</f>
        <v>0</v>
      </c>
      <c r="J13" s="163"/>
      <c r="K13" s="175">
        <f t="shared" si="0"/>
        <v>0</v>
      </c>
      <c r="L13" s="175">
        <f>+K13*'VAT ADJUSTMENT'!$D$3</f>
        <v>0</v>
      </c>
      <c r="M13" s="163"/>
      <c r="N13" s="175">
        <f t="shared" si="1"/>
        <v>0</v>
      </c>
      <c r="O13" s="175">
        <f>+N13*'VAT ADJUSTMENT'!$C$4</f>
        <v>0</v>
      </c>
      <c r="P13" s="176">
        <f t="shared" si="2"/>
        <v>0</v>
      </c>
      <c r="Q13" s="250"/>
      <c r="R13" s="11">
        <f t="shared" si="3"/>
        <v>0</v>
      </c>
      <c r="S13" s="11">
        <f>IF('INFO SHEET'!L34="Card",AC13,IF('INFO SHEET'!L34="Cash",AD13,IF('INFO SHEET'!L34="cheque",AE13,IF('INFO SHEET'!L34="Bank Transfer",AF13,IF('INFO SHEET'!L34=0,0)))))</f>
        <v>0</v>
      </c>
      <c r="T13" s="96">
        <f t="shared" si="4"/>
        <v>0</v>
      </c>
      <c r="U13" s="250"/>
      <c r="V13" s="250"/>
      <c r="W13" s="11">
        <f>IF('INFO SHEET'!L34="Card",R13,0)</f>
        <v>0</v>
      </c>
      <c r="X13" s="11">
        <f>IF('INFO SHEET'!L34="Cash",R13,0)</f>
        <v>0</v>
      </c>
      <c r="Y13" s="11">
        <f>IF('INFO SHEET'!L34="Cheque",R13,0)</f>
        <v>0</v>
      </c>
      <c r="Z13" s="11">
        <f>IF('INFO SHEET'!L34="Bank Transfer",R13,0)</f>
        <v>0</v>
      </c>
      <c r="AA13" s="11"/>
      <c r="AB13" s="250"/>
      <c r="AC13" s="11">
        <f>+R13*'Dropdown payment'!$B$1</f>
        <v>0</v>
      </c>
      <c r="AD13" s="11">
        <f>+$R13*'Dropdown payment'!$B$2</f>
        <v>0</v>
      </c>
      <c r="AE13" s="11">
        <f>+$R13*'Dropdown payment'!$B$3</f>
        <v>0</v>
      </c>
      <c r="AF13" s="11">
        <f>+$R13*'Dropdown payment'!$B$4</f>
        <v>0</v>
      </c>
      <c r="AG13" s="11"/>
      <c r="AH13" s="172"/>
    </row>
    <row r="14" spans="1:34" ht="15">
      <c r="A14" s="10">
        <f>'INFO SHEET'!B35</f>
        <v>27</v>
      </c>
      <c r="B14" s="371">
        <f>IF('INFO SHEET'!C35&lt;&gt;"",'INFO SHEET'!C35,"")</f>
      </c>
      <c r="C14" s="372">
        <f>+'INFO SHEET'!D35</f>
        <v>0</v>
      </c>
      <c r="D14" s="11">
        <f>+C14*'INFO SHEET'!$D$2</f>
        <v>0</v>
      </c>
      <c r="E14" s="11">
        <f>IF(C14&gt;0,'INFO SHEET'!$E$2,0)</f>
        <v>0</v>
      </c>
      <c r="F14" s="373" t="str">
        <f>IF('INFO SHEET'!E35&lt;&gt;"",'INFO SHEET'!E35,"0")</f>
        <v>0</v>
      </c>
      <c r="G14" s="386" t="str">
        <f>IF('INFO SHEET'!F35&lt;&gt;"",'INFO SHEET'!F35,"0")</f>
        <v>0</v>
      </c>
      <c r="H14" s="373" t="str">
        <f>IF('INFO SHEET'!G35&lt;&gt;"",'INFO SHEET'!G35,"0")</f>
        <v>0</v>
      </c>
      <c r="I14" s="11">
        <f>(F14*'INFO SHEET'!$E$4)+(G14*'INFO SHEET'!$F$4)+(H14*'INFO SHEET'!$G$4)</f>
        <v>0</v>
      </c>
      <c r="J14" s="163"/>
      <c r="K14" s="11">
        <f t="shared" si="0"/>
        <v>0</v>
      </c>
      <c r="L14" s="11">
        <f>+K14*'VAT ADJUSTMENT'!$D$3</f>
        <v>0</v>
      </c>
      <c r="M14" s="163"/>
      <c r="N14" s="11">
        <f t="shared" si="1"/>
        <v>0</v>
      </c>
      <c r="O14" s="11">
        <f>+N14*'VAT ADJUSTMENT'!$C$4</f>
        <v>0</v>
      </c>
      <c r="P14" s="96">
        <f t="shared" si="2"/>
        <v>0</v>
      </c>
      <c r="Q14" s="250"/>
      <c r="R14" s="11">
        <f t="shared" si="3"/>
        <v>0</v>
      </c>
      <c r="S14" s="11">
        <f>IF('INFO SHEET'!L35="Card",AC14,IF('INFO SHEET'!L35="Cash",AD14,IF('INFO SHEET'!L35="cheque",AE14,IF('INFO SHEET'!L35="Bank Transfer",AF14,IF('INFO SHEET'!L35=0,0)))))</f>
        <v>0</v>
      </c>
      <c r="T14" s="96">
        <f t="shared" si="4"/>
        <v>0</v>
      </c>
      <c r="U14" s="250"/>
      <c r="V14" s="250"/>
      <c r="W14" s="11">
        <f>IF('INFO SHEET'!L35="Card",R14,0)</f>
        <v>0</v>
      </c>
      <c r="X14" s="11">
        <f>IF('INFO SHEET'!L35="Cash",R14,0)</f>
        <v>0</v>
      </c>
      <c r="Y14" s="11">
        <f>IF('INFO SHEET'!L35="Cheque",R14,0)</f>
        <v>0</v>
      </c>
      <c r="Z14" s="11">
        <f>IF('INFO SHEET'!L35="Bank Transfer",R14,0)</f>
        <v>0</v>
      </c>
      <c r="AA14" s="11"/>
      <c r="AB14" s="250"/>
      <c r="AC14" s="11">
        <f>+R14*'Dropdown payment'!$B$1</f>
        <v>0</v>
      </c>
      <c r="AD14" s="11">
        <f>+$R14*'Dropdown payment'!$B$2</f>
        <v>0</v>
      </c>
      <c r="AE14" s="11">
        <f>+$R14*'Dropdown payment'!$B$3</f>
        <v>0</v>
      </c>
      <c r="AF14" s="11">
        <f>+$R14*'Dropdown payment'!$B$4</f>
        <v>0</v>
      </c>
      <c r="AG14" s="11"/>
      <c r="AH14" s="172"/>
    </row>
    <row r="15" spans="1:34" ht="15">
      <c r="A15" s="174">
        <f>'INFO SHEET'!B36</f>
        <v>28</v>
      </c>
      <c r="B15" s="383">
        <f>IF('INFO SHEET'!C36&lt;&gt;"",'INFO SHEET'!C36,"")</f>
      </c>
      <c r="C15" s="384">
        <f>+'INFO SHEET'!D36</f>
        <v>0</v>
      </c>
      <c r="D15" s="175">
        <f>+C15*'INFO SHEET'!$D$2</f>
        <v>0</v>
      </c>
      <c r="E15" s="175">
        <f>IF(C15&gt;0,'INFO SHEET'!$E$2,0)</f>
        <v>0</v>
      </c>
      <c r="F15" s="367" t="str">
        <f>IF('INFO SHEET'!E36&lt;&gt;"",'INFO SHEET'!E36,"0")</f>
        <v>0</v>
      </c>
      <c r="G15" s="385" t="str">
        <f>IF('INFO SHEET'!F36&lt;&gt;"",'INFO SHEET'!F36,"0")</f>
        <v>0</v>
      </c>
      <c r="H15" s="367" t="str">
        <f>IF('INFO SHEET'!G36&lt;&gt;"",'INFO SHEET'!G36,"0")</f>
        <v>0</v>
      </c>
      <c r="I15" s="175">
        <f>(F15*'INFO SHEET'!$E$4)+(G15*'INFO SHEET'!$F$4)+(H15*'INFO SHEET'!$G$4)</f>
        <v>0</v>
      </c>
      <c r="J15" s="163"/>
      <c r="K15" s="175">
        <f t="shared" si="0"/>
        <v>0</v>
      </c>
      <c r="L15" s="175">
        <f>+K15*'VAT ADJUSTMENT'!$D$3</f>
        <v>0</v>
      </c>
      <c r="M15" s="163"/>
      <c r="N15" s="175">
        <f t="shared" si="1"/>
        <v>0</v>
      </c>
      <c r="O15" s="175">
        <f>+N15*'VAT ADJUSTMENT'!$C$4</f>
        <v>0</v>
      </c>
      <c r="P15" s="176">
        <f t="shared" si="2"/>
        <v>0</v>
      </c>
      <c r="Q15" s="250"/>
      <c r="R15" s="11">
        <f t="shared" si="3"/>
        <v>0</v>
      </c>
      <c r="S15" s="11">
        <f>IF('INFO SHEET'!L36="Card",AC15,IF('INFO SHEET'!L36="Cash",AD15,IF('INFO SHEET'!L36="cheque",AE15,IF('INFO SHEET'!L36="Bank Transfer",AF15,IF('INFO SHEET'!L36=0,0)))))</f>
        <v>0</v>
      </c>
      <c r="T15" s="96">
        <f t="shared" si="4"/>
        <v>0</v>
      </c>
      <c r="U15" s="250"/>
      <c r="V15" s="250"/>
      <c r="W15" s="11">
        <f>IF('INFO SHEET'!L36="Card",R15,0)</f>
        <v>0</v>
      </c>
      <c r="X15" s="11">
        <f>IF('INFO SHEET'!L36="Cash",R15,0)</f>
        <v>0</v>
      </c>
      <c r="Y15" s="11">
        <f>IF('INFO SHEET'!L36="Cheque",R15,0)</f>
        <v>0</v>
      </c>
      <c r="Z15" s="11">
        <f>IF('INFO SHEET'!L36="Bank Transfer",R15,0)</f>
        <v>0</v>
      </c>
      <c r="AA15" s="11"/>
      <c r="AB15" s="250"/>
      <c r="AC15" s="11">
        <f>+R15*'Dropdown payment'!$B$1</f>
        <v>0</v>
      </c>
      <c r="AD15" s="11">
        <f>+$R15*'Dropdown payment'!$B$2</f>
        <v>0</v>
      </c>
      <c r="AE15" s="11">
        <f>+$R15*'Dropdown payment'!$B$3</f>
        <v>0</v>
      </c>
      <c r="AF15" s="11">
        <f>+$R15*'Dropdown payment'!$B$4</f>
        <v>0</v>
      </c>
      <c r="AG15" s="11"/>
      <c r="AH15" s="172"/>
    </row>
    <row r="16" spans="1:34" ht="15">
      <c r="A16" s="10">
        <f>'INFO SHEET'!B37</f>
        <v>29</v>
      </c>
      <c r="B16" s="371">
        <f>IF('INFO SHEET'!C37&lt;&gt;"",'INFO SHEET'!C37,"")</f>
      </c>
      <c r="C16" s="372">
        <f>+'INFO SHEET'!D37</f>
        <v>0</v>
      </c>
      <c r="D16" s="11">
        <f>+C16*'INFO SHEET'!$D$2</f>
        <v>0</v>
      </c>
      <c r="E16" s="11">
        <f>IF(C16&gt;0,'INFO SHEET'!$E$2,0)</f>
        <v>0</v>
      </c>
      <c r="F16" s="373" t="str">
        <f>IF('INFO SHEET'!E37&lt;&gt;"",'INFO SHEET'!E37,"0")</f>
        <v>0</v>
      </c>
      <c r="G16" s="386" t="str">
        <f>IF('INFO SHEET'!F37&lt;&gt;"",'INFO SHEET'!F37,"0")</f>
        <v>0</v>
      </c>
      <c r="H16" s="373" t="str">
        <f>IF('INFO SHEET'!G37&lt;&gt;"",'INFO SHEET'!G37,"0")</f>
        <v>0</v>
      </c>
      <c r="I16" s="11">
        <f>(F16*'INFO SHEET'!$E$4)+(G16*'INFO SHEET'!$F$4)+(H16*'INFO SHEET'!$G$4)</f>
        <v>0</v>
      </c>
      <c r="J16" s="163"/>
      <c r="K16" s="11">
        <f t="shared" si="0"/>
        <v>0</v>
      </c>
      <c r="L16" s="11">
        <f>+K16*'VAT ADJUSTMENT'!$D$3</f>
        <v>0</v>
      </c>
      <c r="M16" s="163"/>
      <c r="N16" s="11">
        <f t="shared" si="1"/>
        <v>0</v>
      </c>
      <c r="O16" s="11">
        <f>+N16*'VAT ADJUSTMENT'!$C$4</f>
        <v>0</v>
      </c>
      <c r="P16" s="96">
        <f t="shared" si="2"/>
        <v>0</v>
      </c>
      <c r="Q16" s="250"/>
      <c r="R16" s="11">
        <f t="shared" si="3"/>
        <v>0</v>
      </c>
      <c r="S16" s="11">
        <f>IF('INFO SHEET'!L37="Card",AC16,IF('INFO SHEET'!L37="Cash",AD16,IF('INFO SHEET'!L37="cheque",AE16,IF('INFO SHEET'!L37="Bank Transfer",AF16,IF('INFO SHEET'!L37=0,0)))))</f>
        <v>0</v>
      </c>
      <c r="T16" s="96">
        <f t="shared" si="4"/>
        <v>0</v>
      </c>
      <c r="U16" s="250"/>
      <c r="V16" s="250"/>
      <c r="W16" s="11">
        <f>IF('INFO SHEET'!L37="Card",R16,0)</f>
        <v>0</v>
      </c>
      <c r="X16" s="11">
        <f>IF('INFO SHEET'!L37="Cash",R16,0)</f>
        <v>0</v>
      </c>
      <c r="Y16" s="11">
        <f>IF('INFO SHEET'!L37="Cheque",R16,0)</f>
        <v>0</v>
      </c>
      <c r="Z16" s="11">
        <f>IF('INFO SHEET'!L37="Bank Transfer",R16,0)</f>
        <v>0</v>
      </c>
      <c r="AA16" s="11"/>
      <c r="AB16" s="250"/>
      <c r="AC16" s="11">
        <f>+R16*'Dropdown payment'!$B$1</f>
        <v>0</v>
      </c>
      <c r="AD16" s="11">
        <f>+$R16*'Dropdown payment'!$B$2</f>
        <v>0</v>
      </c>
      <c r="AE16" s="11">
        <f>+$R16*'Dropdown payment'!$B$3</f>
        <v>0</v>
      </c>
      <c r="AF16" s="11">
        <f>+$R16*'Dropdown payment'!$B$4</f>
        <v>0</v>
      </c>
      <c r="AG16" s="11"/>
      <c r="AH16" s="172"/>
    </row>
    <row r="17" spans="1:34" ht="15">
      <c r="A17" s="174">
        <f>'INFO SHEET'!B38</f>
        <v>30</v>
      </c>
      <c r="B17" s="383">
        <f>IF('INFO SHEET'!C38&lt;&gt;"",'INFO SHEET'!C38,"")</f>
      </c>
      <c r="C17" s="384">
        <f>+'INFO SHEET'!D38</f>
        <v>0</v>
      </c>
      <c r="D17" s="175">
        <f>+C17*'INFO SHEET'!$D$2</f>
        <v>0</v>
      </c>
      <c r="E17" s="175">
        <f>IF(C17&gt;0,'INFO SHEET'!$E$2,0)</f>
        <v>0</v>
      </c>
      <c r="F17" s="367" t="str">
        <f>IF('INFO SHEET'!E38&lt;&gt;"",'INFO SHEET'!E38,"0")</f>
        <v>0</v>
      </c>
      <c r="G17" s="385" t="str">
        <f>IF('INFO SHEET'!F38&lt;&gt;"",'INFO SHEET'!F38,"0")</f>
        <v>0</v>
      </c>
      <c r="H17" s="367" t="str">
        <f>IF('INFO SHEET'!G38&lt;&gt;"",'INFO SHEET'!G38,"0")</f>
        <v>0</v>
      </c>
      <c r="I17" s="175">
        <f>(F17*'INFO SHEET'!$E$4)+(G17*'INFO SHEET'!$F$4)+(H17*'INFO SHEET'!$G$4)</f>
        <v>0</v>
      </c>
      <c r="J17" s="163"/>
      <c r="K17" s="175">
        <f t="shared" si="0"/>
        <v>0</v>
      </c>
      <c r="L17" s="175">
        <f>+K17*'VAT ADJUSTMENT'!$D$3</f>
        <v>0</v>
      </c>
      <c r="M17" s="163"/>
      <c r="N17" s="175">
        <f t="shared" si="1"/>
        <v>0</v>
      </c>
      <c r="O17" s="175">
        <f>+N17*'VAT ADJUSTMENT'!$C$4</f>
        <v>0</v>
      </c>
      <c r="P17" s="176">
        <f t="shared" si="2"/>
        <v>0</v>
      </c>
      <c r="Q17" s="250"/>
      <c r="R17" s="11">
        <f t="shared" si="3"/>
        <v>0</v>
      </c>
      <c r="S17" s="11">
        <f>IF('INFO SHEET'!L38="Card",AC17,IF('INFO SHEET'!L38="Cash",AD17,IF('INFO SHEET'!L38="cheque",AE17,IF('INFO SHEET'!L38="Bank Transfer",AF17,IF('INFO SHEET'!L38=0,0)))))</f>
        <v>0</v>
      </c>
      <c r="T17" s="96">
        <f t="shared" si="4"/>
        <v>0</v>
      </c>
      <c r="U17" s="250"/>
      <c r="V17" s="250"/>
      <c r="W17" s="11">
        <f>IF('INFO SHEET'!L38="Card",R17,0)</f>
        <v>0</v>
      </c>
      <c r="X17" s="11">
        <f>IF('INFO SHEET'!L38="Cash",R17,0)</f>
        <v>0</v>
      </c>
      <c r="Y17" s="11">
        <f>IF('INFO SHEET'!L38="Cheque",R17,0)</f>
        <v>0</v>
      </c>
      <c r="Z17" s="11">
        <f>IF('INFO SHEET'!L38="Bank Transfer",R17,0)</f>
        <v>0</v>
      </c>
      <c r="AA17" s="11"/>
      <c r="AB17" s="250"/>
      <c r="AC17" s="11">
        <f>+R17*'Dropdown payment'!$B$1</f>
        <v>0</v>
      </c>
      <c r="AD17" s="11">
        <f>+$R17*'Dropdown payment'!$B$2</f>
        <v>0</v>
      </c>
      <c r="AE17" s="11">
        <f>+$R17*'Dropdown payment'!$B$3</f>
        <v>0</v>
      </c>
      <c r="AF17" s="11">
        <f>+$R17*'Dropdown payment'!$B$4</f>
        <v>0</v>
      </c>
      <c r="AG17" s="11"/>
      <c r="AH17" s="172"/>
    </row>
    <row r="18" spans="1:34" ht="15">
      <c r="A18" s="10">
        <f>'INFO SHEET'!B39</f>
        <v>31</v>
      </c>
      <c r="B18" s="371">
        <f>IF('INFO SHEET'!C39&lt;&gt;"",'INFO SHEET'!C39,"")</f>
      </c>
      <c r="C18" s="372">
        <f>+'INFO SHEET'!D39</f>
        <v>0</v>
      </c>
      <c r="D18" s="11">
        <f>+C18*'INFO SHEET'!$D$2</f>
        <v>0</v>
      </c>
      <c r="E18" s="11">
        <f>IF(C18&gt;0,'INFO SHEET'!$E$2,0)</f>
        <v>0</v>
      </c>
      <c r="F18" s="373" t="str">
        <f>IF('INFO SHEET'!E39&lt;&gt;"",'INFO SHEET'!E39,"0")</f>
        <v>0</v>
      </c>
      <c r="G18" s="386" t="str">
        <f>IF('INFO SHEET'!F39&lt;&gt;"",'INFO SHEET'!F39,"0")</f>
        <v>0</v>
      </c>
      <c r="H18" s="373" t="str">
        <f>IF('INFO SHEET'!G39&lt;&gt;"",'INFO SHEET'!G39,"0")</f>
        <v>0</v>
      </c>
      <c r="I18" s="11">
        <f>(F18*'INFO SHEET'!$E$4)+(G18*'INFO SHEET'!$F$4)+(H18*'INFO SHEET'!$G$4)</f>
        <v>0</v>
      </c>
      <c r="J18" s="163"/>
      <c r="K18" s="11">
        <f t="shared" si="0"/>
        <v>0</v>
      </c>
      <c r="L18" s="11">
        <f>+K18*'VAT ADJUSTMENT'!$D$3</f>
        <v>0</v>
      </c>
      <c r="M18" s="163"/>
      <c r="N18" s="11">
        <f t="shared" si="1"/>
        <v>0</v>
      </c>
      <c r="O18" s="11">
        <f>+N18*'VAT ADJUSTMENT'!$C$4</f>
        <v>0</v>
      </c>
      <c r="P18" s="96">
        <f t="shared" si="2"/>
        <v>0</v>
      </c>
      <c r="Q18" s="250"/>
      <c r="R18" s="11">
        <f t="shared" si="3"/>
        <v>0</v>
      </c>
      <c r="S18" s="11">
        <f>IF('INFO SHEET'!L39="Card",AC18,IF('INFO SHEET'!L39="Cash",AD18,IF('INFO SHEET'!L39="cheque",AE18,IF('INFO SHEET'!L39="Bank Transfer",AF18,IF('INFO SHEET'!L39=0,0)))))</f>
        <v>0</v>
      </c>
      <c r="T18" s="96">
        <f t="shared" si="4"/>
        <v>0</v>
      </c>
      <c r="U18" s="250"/>
      <c r="V18" s="250"/>
      <c r="W18" s="11">
        <f>IF('INFO SHEET'!L39="Card",R18,0)</f>
        <v>0</v>
      </c>
      <c r="X18" s="11">
        <f>IF('INFO SHEET'!L39="Cash",R18,0)</f>
        <v>0</v>
      </c>
      <c r="Y18" s="11">
        <f>IF('INFO SHEET'!L39="Cheque",R18,0)</f>
        <v>0</v>
      </c>
      <c r="Z18" s="11">
        <f>IF('INFO SHEET'!L39="Bank Transfer",R18,0)</f>
        <v>0</v>
      </c>
      <c r="AA18" s="11"/>
      <c r="AB18" s="250"/>
      <c r="AC18" s="11">
        <f>+R18*'Dropdown payment'!$B$1</f>
        <v>0</v>
      </c>
      <c r="AD18" s="11">
        <f>+$R18*'Dropdown payment'!$B$2</f>
        <v>0</v>
      </c>
      <c r="AE18" s="11">
        <f>+$R18*'Dropdown payment'!$B$3</f>
        <v>0</v>
      </c>
      <c r="AF18" s="11">
        <f>+$R18*'Dropdown payment'!$B$4</f>
        <v>0</v>
      </c>
      <c r="AG18" s="11"/>
      <c r="AH18" s="172"/>
    </row>
    <row r="19" spans="1:34" ht="15">
      <c r="A19" s="174">
        <f>'INFO SHEET'!B40</f>
        <v>32</v>
      </c>
      <c r="B19" s="383">
        <f>IF('INFO SHEET'!C40&lt;&gt;"",'INFO SHEET'!C40,"")</f>
      </c>
      <c r="C19" s="384">
        <f>+'INFO SHEET'!D40</f>
        <v>0</v>
      </c>
      <c r="D19" s="175">
        <f>+C19*'INFO SHEET'!$D$2</f>
        <v>0</v>
      </c>
      <c r="E19" s="175">
        <f>IF(C19&gt;0,'INFO SHEET'!$E$2,0)</f>
        <v>0</v>
      </c>
      <c r="F19" s="367" t="str">
        <f>IF('INFO SHEET'!E40&lt;&gt;"",'INFO SHEET'!E40,"0")</f>
        <v>0</v>
      </c>
      <c r="G19" s="385" t="str">
        <f>IF('INFO SHEET'!F40&lt;&gt;"",'INFO SHEET'!F40,"0")</f>
        <v>0</v>
      </c>
      <c r="H19" s="367" t="str">
        <f>IF('INFO SHEET'!G40&lt;&gt;"",'INFO SHEET'!G40,"0")</f>
        <v>0</v>
      </c>
      <c r="I19" s="175">
        <f>(F19*'INFO SHEET'!$E$4)+(G19*'INFO SHEET'!$F$4)+(H19*'INFO SHEET'!$G$4)</f>
        <v>0</v>
      </c>
      <c r="J19" s="163"/>
      <c r="K19" s="175">
        <f t="shared" si="0"/>
        <v>0</v>
      </c>
      <c r="L19" s="175">
        <f>+K19*'VAT ADJUSTMENT'!$D$3</f>
        <v>0</v>
      </c>
      <c r="M19" s="163"/>
      <c r="N19" s="175">
        <f t="shared" si="1"/>
        <v>0</v>
      </c>
      <c r="O19" s="175">
        <f>+N19*'VAT ADJUSTMENT'!$C$4</f>
        <v>0</v>
      </c>
      <c r="P19" s="176">
        <f t="shared" si="2"/>
        <v>0</v>
      </c>
      <c r="Q19" s="250"/>
      <c r="R19" s="11">
        <f t="shared" si="3"/>
        <v>0</v>
      </c>
      <c r="S19" s="11">
        <f>IF('INFO SHEET'!L40="Card",AC19,IF('INFO SHEET'!L40="Cash",AD19,IF('INFO SHEET'!L40="cheque",AE19,IF('INFO SHEET'!L40="Bank Transfer",AF19,IF('INFO SHEET'!L40=0,0)))))</f>
        <v>0</v>
      </c>
      <c r="T19" s="96">
        <f t="shared" si="4"/>
        <v>0</v>
      </c>
      <c r="U19" s="250"/>
      <c r="V19" s="250"/>
      <c r="W19" s="11">
        <f>IF('INFO SHEET'!L40="Card",R19,0)</f>
        <v>0</v>
      </c>
      <c r="X19" s="11">
        <f>IF('INFO SHEET'!L40="Cash",R19,0)</f>
        <v>0</v>
      </c>
      <c r="Y19" s="11">
        <f>IF('INFO SHEET'!L40="Cheque",R19,0)</f>
        <v>0</v>
      </c>
      <c r="Z19" s="11">
        <f>IF('INFO SHEET'!L40="Bank Transfer",R19,0)</f>
        <v>0</v>
      </c>
      <c r="AA19" s="11"/>
      <c r="AB19" s="250"/>
      <c r="AC19" s="11">
        <f>+R19*'Dropdown payment'!$B$1</f>
        <v>0</v>
      </c>
      <c r="AD19" s="11">
        <f>+$R19*'Dropdown payment'!$B$2</f>
        <v>0</v>
      </c>
      <c r="AE19" s="11">
        <f>+$R19*'Dropdown payment'!$B$3</f>
        <v>0</v>
      </c>
      <c r="AF19" s="11">
        <f>+$R19*'Dropdown payment'!$B$4</f>
        <v>0</v>
      </c>
      <c r="AG19" s="11"/>
      <c r="AH19" s="172"/>
    </row>
    <row r="20" spans="1:34" ht="15">
      <c r="A20" s="10">
        <f>'INFO SHEET'!B41</f>
        <v>33</v>
      </c>
      <c r="B20" s="371">
        <f>IF('INFO SHEET'!C41&lt;&gt;"",'INFO SHEET'!C41,"")</f>
      </c>
      <c r="C20" s="372">
        <f>+'INFO SHEET'!D41</f>
        <v>0</v>
      </c>
      <c r="D20" s="11">
        <f>+C20*'INFO SHEET'!$D$2</f>
        <v>0</v>
      </c>
      <c r="E20" s="11">
        <f>IF(C20&gt;0,'INFO SHEET'!$E$2,0)</f>
        <v>0</v>
      </c>
      <c r="F20" s="373" t="str">
        <f>IF('INFO SHEET'!E41&lt;&gt;"",'INFO SHEET'!E41,"0")</f>
        <v>0</v>
      </c>
      <c r="G20" s="386" t="str">
        <f>IF('INFO SHEET'!F41&lt;&gt;"",'INFO SHEET'!F41,"0")</f>
        <v>0</v>
      </c>
      <c r="H20" s="373" t="str">
        <f>IF('INFO SHEET'!G41&lt;&gt;"",'INFO SHEET'!G41,"0")</f>
        <v>0</v>
      </c>
      <c r="I20" s="11">
        <f>(F20*'INFO SHEET'!$E$4)+(G20*'INFO SHEET'!$F$4)+(H20*'INFO SHEET'!$G$4)</f>
        <v>0</v>
      </c>
      <c r="J20" s="163"/>
      <c r="K20" s="11">
        <f t="shared" si="0"/>
        <v>0</v>
      </c>
      <c r="L20" s="11">
        <f>+K20*'VAT ADJUSTMENT'!$D$3</f>
        <v>0</v>
      </c>
      <c r="M20" s="163"/>
      <c r="N20" s="11">
        <f t="shared" si="1"/>
        <v>0</v>
      </c>
      <c r="O20" s="11">
        <f>+N20*'VAT ADJUSTMENT'!$C$4</f>
        <v>0</v>
      </c>
      <c r="P20" s="96">
        <f t="shared" si="2"/>
        <v>0</v>
      </c>
      <c r="Q20" s="250"/>
      <c r="R20" s="11">
        <f t="shared" si="3"/>
        <v>0</v>
      </c>
      <c r="S20" s="11">
        <f>IF('INFO SHEET'!L41="Card",AC20,IF('INFO SHEET'!L41="Cash",AD20,IF('INFO SHEET'!L41="cheque",AE20,IF('INFO SHEET'!L41="Bank Transfer",AF20,IF('INFO SHEET'!L41=0,0)))))</f>
        <v>0</v>
      </c>
      <c r="T20" s="96">
        <f t="shared" si="4"/>
        <v>0</v>
      </c>
      <c r="U20" s="250"/>
      <c r="V20" s="250"/>
      <c r="W20" s="11">
        <f>IF('INFO SHEET'!L41="Card",R20,0)</f>
        <v>0</v>
      </c>
      <c r="X20" s="11">
        <f>IF('INFO SHEET'!L41="Cash",R20,0)</f>
        <v>0</v>
      </c>
      <c r="Y20" s="11">
        <f>IF('INFO SHEET'!L41="Cheque",R20,0)</f>
        <v>0</v>
      </c>
      <c r="Z20" s="11">
        <f>IF('INFO SHEET'!L41="Bank Transfer",R20,0)</f>
        <v>0</v>
      </c>
      <c r="AA20" s="11"/>
      <c r="AB20" s="250"/>
      <c r="AC20" s="11">
        <f>+R20*'Dropdown payment'!$B$1</f>
        <v>0</v>
      </c>
      <c r="AD20" s="11">
        <f>+$R20*'Dropdown payment'!$B$2</f>
        <v>0</v>
      </c>
      <c r="AE20" s="11">
        <f>+$R20*'Dropdown payment'!$B$3</f>
        <v>0</v>
      </c>
      <c r="AF20" s="11">
        <f>+$R20*'Dropdown payment'!$B$4</f>
        <v>0</v>
      </c>
      <c r="AG20" s="11"/>
      <c r="AH20" s="172"/>
    </row>
    <row r="21" spans="1:34" ht="15">
      <c r="A21" s="174">
        <f>'INFO SHEET'!B42</f>
        <v>34</v>
      </c>
      <c r="B21" s="383">
        <f>IF('INFO SHEET'!C42&lt;&gt;"",'INFO SHEET'!C42,"")</f>
      </c>
      <c r="C21" s="384">
        <f>+'INFO SHEET'!D42</f>
        <v>0</v>
      </c>
      <c r="D21" s="175">
        <f>+C21*'INFO SHEET'!$D$2</f>
        <v>0</v>
      </c>
      <c r="E21" s="175">
        <f>IF(C21&gt;0,'INFO SHEET'!$E$2,0)</f>
        <v>0</v>
      </c>
      <c r="F21" s="367" t="str">
        <f>IF('INFO SHEET'!E42&lt;&gt;"",'INFO SHEET'!E42,"0")</f>
        <v>0</v>
      </c>
      <c r="G21" s="385" t="str">
        <f>IF('INFO SHEET'!F42&lt;&gt;"",'INFO SHEET'!F42,"0")</f>
        <v>0</v>
      </c>
      <c r="H21" s="367" t="str">
        <f>IF('INFO SHEET'!G42&lt;&gt;"",'INFO SHEET'!G42,"0")</f>
        <v>0</v>
      </c>
      <c r="I21" s="175">
        <f>(F21*'INFO SHEET'!$E$4)+(G21*'INFO SHEET'!$F$4)+(H21*'INFO SHEET'!$G$4)</f>
        <v>0</v>
      </c>
      <c r="J21" s="163"/>
      <c r="K21" s="175">
        <f t="shared" si="0"/>
        <v>0</v>
      </c>
      <c r="L21" s="175">
        <f>+K21*'VAT ADJUSTMENT'!$D$3</f>
        <v>0</v>
      </c>
      <c r="M21" s="163"/>
      <c r="N21" s="175">
        <f t="shared" si="1"/>
        <v>0</v>
      </c>
      <c r="O21" s="175">
        <f>+N21*'VAT ADJUSTMENT'!$C$4</f>
        <v>0</v>
      </c>
      <c r="P21" s="176">
        <f t="shared" si="2"/>
        <v>0</v>
      </c>
      <c r="Q21" s="250"/>
      <c r="R21" s="11">
        <f t="shared" si="3"/>
        <v>0</v>
      </c>
      <c r="S21" s="11">
        <f>IF('INFO SHEET'!L42="Card",AC21,IF('INFO SHEET'!L42="Cash",AD21,IF('INFO SHEET'!L42="cheque",AE21,IF('INFO SHEET'!L42="Bank Transfer",AF21,IF('INFO SHEET'!L42=0,0)))))</f>
        <v>0</v>
      </c>
      <c r="T21" s="96">
        <f t="shared" si="4"/>
        <v>0</v>
      </c>
      <c r="U21" s="250"/>
      <c r="V21" s="250"/>
      <c r="W21" s="11">
        <f>IF('INFO SHEET'!L42="Card",R21,0)</f>
        <v>0</v>
      </c>
      <c r="X21" s="11">
        <f>IF('INFO SHEET'!L42="Cash",R21,0)</f>
        <v>0</v>
      </c>
      <c r="Y21" s="11">
        <f>IF('INFO SHEET'!L42="Cheque",R21,0)</f>
        <v>0</v>
      </c>
      <c r="Z21" s="11">
        <f>IF('INFO SHEET'!L42="Bank Transfer",R21,0)</f>
        <v>0</v>
      </c>
      <c r="AA21" s="11"/>
      <c r="AB21" s="250"/>
      <c r="AC21" s="11">
        <f>+R21*'Dropdown payment'!$B$1</f>
        <v>0</v>
      </c>
      <c r="AD21" s="11">
        <f>+$R21*'Dropdown payment'!$B$2</f>
        <v>0</v>
      </c>
      <c r="AE21" s="11">
        <f>+$R21*'Dropdown payment'!$B$3</f>
        <v>0</v>
      </c>
      <c r="AF21" s="11">
        <f>+$R21*'Dropdown payment'!$B$4</f>
        <v>0</v>
      </c>
      <c r="AG21" s="11"/>
      <c r="AH21" s="172"/>
    </row>
    <row r="22" spans="1:34" ht="15">
      <c r="A22" s="10">
        <f>'INFO SHEET'!B43</f>
        <v>35</v>
      </c>
      <c r="B22" s="371">
        <f>IF('INFO SHEET'!C43&lt;&gt;"",'INFO SHEET'!C43,"")</f>
      </c>
      <c r="C22" s="372">
        <f>+'INFO SHEET'!D43</f>
        <v>0</v>
      </c>
      <c r="D22" s="11">
        <f>+C22*'INFO SHEET'!$D$2</f>
        <v>0</v>
      </c>
      <c r="E22" s="11">
        <f>IF(C22&gt;0,'INFO SHEET'!$E$2,0)</f>
        <v>0</v>
      </c>
      <c r="F22" s="373" t="str">
        <f>IF('INFO SHEET'!E43&lt;&gt;"",'INFO SHEET'!E43,"0")</f>
        <v>0</v>
      </c>
      <c r="G22" s="386" t="str">
        <f>IF('INFO SHEET'!F43&lt;&gt;"",'INFO SHEET'!F43,"0")</f>
        <v>0</v>
      </c>
      <c r="H22" s="373" t="str">
        <f>IF('INFO SHEET'!G43&lt;&gt;"",'INFO SHEET'!G43,"0")</f>
        <v>0</v>
      </c>
      <c r="I22" s="11">
        <f>(F22*'INFO SHEET'!$E$4)+(G22*'INFO SHEET'!$F$4)+(H22*'INFO SHEET'!$G$4)</f>
        <v>0</v>
      </c>
      <c r="J22" s="163"/>
      <c r="K22" s="11">
        <f t="shared" si="0"/>
        <v>0</v>
      </c>
      <c r="L22" s="11">
        <f>+K22*'VAT ADJUSTMENT'!$D$3</f>
        <v>0</v>
      </c>
      <c r="M22" s="163"/>
      <c r="N22" s="11">
        <f t="shared" si="1"/>
        <v>0</v>
      </c>
      <c r="O22" s="11">
        <f>+N22*'VAT ADJUSTMENT'!$C$4</f>
        <v>0</v>
      </c>
      <c r="P22" s="96">
        <f t="shared" si="2"/>
        <v>0</v>
      </c>
      <c r="Q22" s="250"/>
      <c r="R22" s="11">
        <f t="shared" si="3"/>
        <v>0</v>
      </c>
      <c r="S22" s="11">
        <f>IF('INFO SHEET'!L43="Card",AC22,IF('INFO SHEET'!L43="Cash",AD22,IF('INFO SHEET'!L43="cheque",AE22,IF('INFO SHEET'!L43="Bank Transfer",AF22,IF('INFO SHEET'!L43=0,0)))))</f>
        <v>0</v>
      </c>
      <c r="T22" s="96">
        <f t="shared" si="4"/>
        <v>0</v>
      </c>
      <c r="U22" s="250"/>
      <c r="V22" s="250"/>
      <c r="W22" s="11">
        <f>IF('INFO SHEET'!L43="Card",R22,0)</f>
        <v>0</v>
      </c>
      <c r="X22" s="11">
        <f>IF('INFO SHEET'!L43="Cash",R22,0)</f>
        <v>0</v>
      </c>
      <c r="Y22" s="11">
        <f>IF('INFO SHEET'!L43="Cheque",R22,0)</f>
        <v>0</v>
      </c>
      <c r="Z22" s="11">
        <f>IF('INFO SHEET'!L43="Bank Transfer",R22,0)</f>
        <v>0</v>
      </c>
      <c r="AA22" s="11"/>
      <c r="AB22" s="250"/>
      <c r="AC22" s="11">
        <f>+R22*'Dropdown payment'!$B$1</f>
        <v>0</v>
      </c>
      <c r="AD22" s="11">
        <f>+$R22*'Dropdown payment'!$B$2</f>
        <v>0</v>
      </c>
      <c r="AE22" s="11">
        <f>+$R22*'Dropdown payment'!$B$3</f>
        <v>0</v>
      </c>
      <c r="AF22" s="11">
        <f>+$R22*'Dropdown payment'!$B$4</f>
        <v>0</v>
      </c>
      <c r="AG22" s="11"/>
      <c r="AH22" s="172"/>
    </row>
    <row r="23" spans="1:34" ht="15">
      <c r="A23" s="174">
        <f>'INFO SHEET'!B44</f>
        <v>36</v>
      </c>
      <c r="B23" s="383">
        <f>IF('INFO SHEET'!C44&lt;&gt;"",'INFO SHEET'!C44,"")</f>
      </c>
      <c r="C23" s="384">
        <f>+'INFO SHEET'!D44</f>
        <v>0</v>
      </c>
      <c r="D23" s="175">
        <f>+C23*'INFO SHEET'!$D$2</f>
        <v>0</v>
      </c>
      <c r="E23" s="175">
        <f>IF(C23&gt;0,'INFO SHEET'!$E$2,0)</f>
        <v>0</v>
      </c>
      <c r="F23" s="367" t="str">
        <f>IF('INFO SHEET'!E44&lt;&gt;"",'INFO SHEET'!E44,"0")</f>
        <v>0</v>
      </c>
      <c r="G23" s="385" t="str">
        <f>IF('INFO SHEET'!F44&lt;&gt;"",'INFO SHEET'!F44,"0")</f>
        <v>0</v>
      </c>
      <c r="H23" s="367" t="str">
        <f>IF('INFO SHEET'!G44&lt;&gt;"",'INFO SHEET'!G44,"0")</f>
        <v>0</v>
      </c>
      <c r="I23" s="175">
        <f>(F23*'INFO SHEET'!$E$4)+(G23*'INFO SHEET'!$F$4)+(H23*'INFO SHEET'!$G$4)</f>
        <v>0</v>
      </c>
      <c r="J23" s="163"/>
      <c r="K23" s="175">
        <f t="shared" si="0"/>
        <v>0</v>
      </c>
      <c r="L23" s="175">
        <f>+K23*'VAT ADJUSTMENT'!$D$3</f>
        <v>0</v>
      </c>
      <c r="M23" s="163"/>
      <c r="N23" s="175">
        <f t="shared" si="1"/>
        <v>0</v>
      </c>
      <c r="O23" s="175">
        <f>+N23*'VAT ADJUSTMENT'!$C$4</f>
        <v>0</v>
      </c>
      <c r="P23" s="176">
        <f t="shared" si="2"/>
        <v>0</v>
      </c>
      <c r="Q23" s="250"/>
      <c r="R23" s="11">
        <f t="shared" si="3"/>
        <v>0</v>
      </c>
      <c r="S23" s="11">
        <f>IF('INFO SHEET'!L44="Card",AC23,IF('INFO SHEET'!L44="Cash",AD23,IF('INFO SHEET'!L44="cheque",AE23,IF('INFO SHEET'!L44="Bank Transfer",AF23,IF('INFO SHEET'!L44=0,0)))))</f>
        <v>0</v>
      </c>
      <c r="T23" s="96">
        <f t="shared" si="4"/>
        <v>0</v>
      </c>
      <c r="U23" s="250"/>
      <c r="V23" s="250"/>
      <c r="W23" s="11">
        <f>IF('INFO SHEET'!L44="Card",R23,0)</f>
        <v>0</v>
      </c>
      <c r="X23" s="11">
        <f>IF('INFO SHEET'!L44="Cash",R23,0)</f>
        <v>0</v>
      </c>
      <c r="Y23" s="11">
        <f>IF('INFO SHEET'!L44="Cheque",R23,0)</f>
        <v>0</v>
      </c>
      <c r="Z23" s="11">
        <f>IF('INFO SHEET'!L44="Bank Transfer",R23,0)</f>
        <v>0</v>
      </c>
      <c r="AA23" s="11"/>
      <c r="AB23" s="250"/>
      <c r="AC23" s="11">
        <f>+R23*'Dropdown payment'!$B$1</f>
        <v>0</v>
      </c>
      <c r="AD23" s="11">
        <f>+$R23*'Dropdown payment'!$B$2</f>
        <v>0</v>
      </c>
      <c r="AE23" s="11">
        <f>+$R23*'Dropdown payment'!$B$3</f>
        <v>0</v>
      </c>
      <c r="AF23" s="11">
        <f>+$R23*'Dropdown payment'!$B$4</f>
        <v>0</v>
      </c>
      <c r="AG23" s="11"/>
      <c r="AH23" s="172"/>
    </row>
    <row r="24" spans="1:34" ht="15">
      <c r="A24" s="10">
        <f>'INFO SHEET'!B45</f>
        <v>37</v>
      </c>
      <c r="B24" s="371">
        <f>IF('INFO SHEET'!C45&lt;&gt;"",'INFO SHEET'!C45,"")</f>
      </c>
      <c r="C24" s="372">
        <f>+'INFO SHEET'!D45</f>
        <v>0</v>
      </c>
      <c r="D24" s="11">
        <f>+C24*'INFO SHEET'!$D$2</f>
        <v>0</v>
      </c>
      <c r="E24" s="11">
        <f>IF(C24&gt;0,'INFO SHEET'!$E$2,0)</f>
        <v>0</v>
      </c>
      <c r="F24" s="373" t="str">
        <f>IF('INFO SHEET'!E45&lt;&gt;"",'INFO SHEET'!E45,"0")</f>
        <v>0</v>
      </c>
      <c r="G24" s="386" t="str">
        <f>IF('INFO SHEET'!F45&lt;&gt;"",'INFO SHEET'!F45,"0")</f>
        <v>0</v>
      </c>
      <c r="H24" s="373" t="str">
        <f>IF('INFO SHEET'!G45&lt;&gt;"",'INFO SHEET'!G45,"0")</f>
        <v>0</v>
      </c>
      <c r="I24" s="11">
        <f>(F24*'INFO SHEET'!$E$4)+(G24*'INFO SHEET'!$F$4)+(H24*'INFO SHEET'!$G$4)</f>
        <v>0</v>
      </c>
      <c r="J24" s="163"/>
      <c r="K24" s="11">
        <f t="shared" si="0"/>
        <v>0</v>
      </c>
      <c r="L24" s="11">
        <f>+K24*'VAT ADJUSTMENT'!$D$3</f>
        <v>0</v>
      </c>
      <c r="M24" s="163"/>
      <c r="N24" s="11">
        <f t="shared" si="1"/>
        <v>0</v>
      </c>
      <c r="O24" s="11">
        <f>+N24*'VAT ADJUSTMENT'!$C$4</f>
        <v>0</v>
      </c>
      <c r="P24" s="96">
        <f t="shared" si="2"/>
        <v>0</v>
      </c>
      <c r="Q24" s="250"/>
      <c r="R24" s="11">
        <f t="shared" si="3"/>
        <v>0</v>
      </c>
      <c r="S24" s="11">
        <f>IF('INFO SHEET'!L45="Card",AC24,IF('INFO SHEET'!L45="Cash",AD24,IF('INFO SHEET'!L45="cheque",AE24,IF('INFO SHEET'!L45="Bank Transfer",AF24,IF('INFO SHEET'!L45=0,0)))))</f>
        <v>0</v>
      </c>
      <c r="T24" s="96">
        <f t="shared" si="4"/>
        <v>0</v>
      </c>
      <c r="U24" s="250"/>
      <c r="V24" s="250"/>
      <c r="W24" s="11">
        <f>IF('INFO SHEET'!L45="Card",R24,0)</f>
        <v>0</v>
      </c>
      <c r="X24" s="11">
        <f>IF('INFO SHEET'!L45="Cash",R24,0)</f>
        <v>0</v>
      </c>
      <c r="Y24" s="11">
        <f>IF('INFO SHEET'!L45="Cheque",R24,0)</f>
        <v>0</v>
      </c>
      <c r="Z24" s="11">
        <f>IF('INFO SHEET'!L45="Bank Transfer",R24,0)</f>
        <v>0</v>
      </c>
      <c r="AA24" s="11"/>
      <c r="AB24" s="250"/>
      <c r="AC24" s="11">
        <f>+R24*'Dropdown payment'!$B$1</f>
        <v>0</v>
      </c>
      <c r="AD24" s="11">
        <f>+$R24*'Dropdown payment'!$B$2</f>
        <v>0</v>
      </c>
      <c r="AE24" s="11">
        <f>+$R24*'Dropdown payment'!$B$3</f>
        <v>0</v>
      </c>
      <c r="AF24" s="11">
        <f>+$R24*'Dropdown payment'!$B$4</f>
        <v>0</v>
      </c>
      <c r="AG24" s="11"/>
      <c r="AH24" s="172"/>
    </row>
    <row r="25" spans="1:34" ht="15">
      <c r="A25" s="174">
        <f>'INFO SHEET'!B46</f>
        <v>38</v>
      </c>
      <c r="B25" s="383">
        <f>IF('INFO SHEET'!C46&lt;&gt;"",'INFO SHEET'!C46,"")</f>
      </c>
      <c r="C25" s="384">
        <f>+'INFO SHEET'!D46</f>
        <v>0</v>
      </c>
      <c r="D25" s="175">
        <f>+C25*'INFO SHEET'!$D$2</f>
        <v>0</v>
      </c>
      <c r="E25" s="175">
        <f>IF(C25&gt;0,'INFO SHEET'!$E$2,0)</f>
        <v>0</v>
      </c>
      <c r="F25" s="367" t="str">
        <f>IF('INFO SHEET'!E46&lt;&gt;"",'INFO SHEET'!E46,"0")</f>
        <v>0</v>
      </c>
      <c r="G25" s="385" t="str">
        <f>IF('INFO SHEET'!F46&lt;&gt;"",'INFO SHEET'!F46,"0")</f>
        <v>0</v>
      </c>
      <c r="H25" s="367" t="str">
        <f>IF('INFO SHEET'!G46&lt;&gt;"",'INFO SHEET'!G46,"0")</f>
        <v>0</v>
      </c>
      <c r="I25" s="175">
        <f>(F25*'INFO SHEET'!$E$4)+(G25*'INFO SHEET'!$F$4)+(H25*'INFO SHEET'!$G$4)</f>
        <v>0</v>
      </c>
      <c r="J25" s="163"/>
      <c r="K25" s="175">
        <f t="shared" si="0"/>
        <v>0</v>
      </c>
      <c r="L25" s="175">
        <f>+K25*'VAT ADJUSTMENT'!$D$3</f>
        <v>0</v>
      </c>
      <c r="M25" s="163"/>
      <c r="N25" s="175">
        <f t="shared" si="1"/>
        <v>0</v>
      </c>
      <c r="O25" s="175">
        <f>+N25*'VAT ADJUSTMENT'!$C$4</f>
        <v>0</v>
      </c>
      <c r="P25" s="176">
        <f t="shared" si="2"/>
        <v>0</v>
      </c>
      <c r="Q25" s="250"/>
      <c r="R25" s="11">
        <f t="shared" si="3"/>
        <v>0</v>
      </c>
      <c r="S25" s="11">
        <f>IF('INFO SHEET'!L46="Card",AC25,IF('INFO SHEET'!L46="Cash",AD25,IF('INFO SHEET'!L46="cheque",AE25,IF('INFO SHEET'!L46="Bank Transfer",AF25,IF('INFO SHEET'!L46=0,0)))))</f>
        <v>0</v>
      </c>
      <c r="T25" s="96">
        <f t="shared" si="4"/>
        <v>0</v>
      </c>
      <c r="U25" s="250"/>
      <c r="V25" s="250"/>
      <c r="W25" s="11">
        <f>IF('INFO SHEET'!L46="Card",R25,0)</f>
        <v>0</v>
      </c>
      <c r="X25" s="11">
        <f>IF('INFO SHEET'!L46="Cash",R25,0)</f>
        <v>0</v>
      </c>
      <c r="Y25" s="11">
        <f>IF('INFO SHEET'!L46="Cheque",R25,0)</f>
        <v>0</v>
      </c>
      <c r="Z25" s="11">
        <f>IF('INFO SHEET'!L46="Bank Transfer",R25,0)</f>
        <v>0</v>
      </c>
      <c r="AA25" s="11"/>
      <c r="AB25" s="250"/>
      <c r="AC25" s="11">
        <f>+R25*'Dropdown payment'!$B$1</f>
        <v>0</v>
      </c>
      <c r="AD25" s="11">
        <f>+$R25*'Dropdown payment'!$B$2</f>
        <v>0</v>
      </c>
      <c r="AE25" s="11">
        <f>+$R25*'Dropdown payment'!$B$3</f>
        <v>0</v>
      </c>
      <c r="AF25" s="11">
        <f>+$R25*'Dropdown payment'!$B$4</f>
        <v>0</v>
      </c>
      <c r="AG25" s="11"/>
      <c r="AH25" s="172"/>
    </row>
    <row r="26" spans="1:34" ht="15">
      <c r="A26" s="10">
        <f>'INFO SHEET'!B47</f>
        <v>39</v>
      </c>
      <c r="B26" s="371">
        <f>IF('INFO SHEET'!C47&lt;&gt;"",'INFO SHEET'!C47,"")</f>
      </c>
      <c r="C26" s="372">
        <f>+'INFO SHEET'!D47</f>
        <v>0</v>
      </c>
      <c r="D26" s="11">
        <f>+C26*'INFO SHEET'!$D$2</f>
        <v>0</v>
      </c>
      <c r="E26" s="11">
        <f>IF(C26&gt;0,'INFO SHEET'!$E$2,0)</f>
        <v>0</v>
      </c>
      <c r="F26" s="373" t="str">
        <f>IF('INFO SHEET'!E47&lt;&gt;"",'INFO SHEET'!E47,"0")</f>
        <v>0</v>
      </c>
      <c r="G26" s="386" t="str">
        <f>IF('INFO SHEET'!F47&lt;&gt;"",'INFO SHEET'!F47,"0")</f>
        <v>0</v>
      </c>
      <c r="H26" s="373" t="str">
        <f>IF('INFO SHEET'!G47&lt;&gt;"",'INFO SHEET'!G47,"0")</f>
        <v>0</v>
      </c>
      <c r="I26" s="11">
        <f>(F26*'INFO SHEET'!$E$4)+(G26*'INFO SHEET'!$F$4)+(H26*'INFO SHEET'!$G$4)</f>
        <v>0</v>
      </c>
      <c r="J26" s="163"/>
      <c r="K26" s="11">
        <f t="shared" si="0"/>
        <v>0</v>
      </c>
      <c r="L26" s="11">
        <f>+K26*'VAT ADJUSTMENT'!$D$3</f>
        <v>0</v>
      </c>
      <c r="M26" s="163"/>
      <c r="N26" s="11">
        <f t="shared" si="1"/>
        <v>0</v>
      </c>
      <c r="O26" s="11">
        <f>+N26*'VAT ADJUSTMENT'!$C$4</f>
        <v>0</v>
      </c>
      <c r="P26" s="96">
        <f t="shared" si="2"/>
        <v>0</v>
      </c>
      <c r="Q26" s="250"/>
      <c r="R26" s="11">
        <f t="shared" si="3"/>
        <v>0</v>
      </c>
      <c r="S26" s="11">
        <f>IF('INFO SHEET'!L47="Card",AC26,IF('INFO SHEET'!L47="Cash",AD26,IF('INFO SHEET'!L47="cheque",AE26,IF('INFO SHEET'!L47="Bank Transfer",AF26,IF('INFO SHEET'!L47=0,0)))))</f>
        <v>0</v>
      </c>
      <c r="T26" s="96">
        <f t="shared" si="4"/>
        <v>0</v>
      </c>
      <c r="U26" s="250"/>
      <c r="V26" s="250"/>
      <c r="W26" s="11">
        <f>IF('INFO SHEET'!L47="Card",R26,0)</f>
        <v>0</v>
      </c>
      <c r="X26" s="11">
        <f>IF('INFO SHEET'!L47="Cash",R26,0)</f>
        <v>0</v>
      </c>
      <c r="Y26" s="11">
        <f>IF('INFO SHEET'!L47="Cheque",R26,0)</f>
        <v>0</v>
      </c>
      <c r="Z26" s="11">
        <f>IF('INFO SHEET'!L47="Bank Transfer",R26,0)</f>
        <v>0</v>
      </c>
      <c r="AA26" s="11"/>
      <c r="AB26" s="250"/>
      <c r="AC26" s="11">
        <f>+R26*'Dropdown payment'!$B$1</f>
        <v>0</v>
      </c>
      <c r="AD26" s="11">
        <f>+$R26*'Dropdown payment'!$B$2</f>
        <v>0</v>
      </c>
      <c r="AE26" s="11">
        <f>+$R26*'Dropdown payment'!$B$3</f>
        <v>0</v>
      </c>
      <c r="AF26" s="11">
        <f>+$R26*'Dropdown payment'!$B$4</f>
        <v>0</v>
      </c>
      <c r="AG26" s="11"/>
      <c r="AH26" s="172"/>
    </row>
    <row r="27" spans="1:34" ht="15.75" thickBot="1">
      <c r="A27" s="151">
        <f>'INFO SHEET'!B48</f>
        <v>40</v>
      </c>
      <c r="B27" s="375">
        <f>IF('INFO SHEET'!C48&lt;&gt;"",'INFO SHEET'!C48,"")</f>
      </c>
      <c r="C27" s="376">
        <f>+'INFO SHEET'!D48</f>
        <v>0</v>
      </c>
      <c r="D27" s="12">
        <f>+C27*'INFO SHEET'!$D$2</f>
        <v>0</v>
      </c>
      <c r="E27" s="12">
        <f>IF(C27&gt;0,'INFO SHEET'!$E$2,0)</f>
        <v>0</v>
      </c>
      <c r="F27" s="377" t="str">
        <f>IF('INFO SHEET'!E48&lt;&gt;"",'INFO SHEET'!E48,"0")</f>
        <v>0</v>
      </c>
      <c r="G27" s="387" t="str">
        <f>IF('INFO SHEET'!F48&lt;&gt;"",'INFO SHEET'!F48,"0")</f>
        <v>0</v>
      </c>
      <c r="H27" s="377" t="str">
        <f>IF('INFO SHEET'!G48&lt;&gt;"",'INFO SHEET'!G48,"0")</f>
        <v>0</v>
      </c>
      <c r="I27" s="12">
        <f>(F27*'INFO SHEET'!$E$4)+(G27*'INFO SHEET'!$F$4)+(H27*'INFO SHEET'!$G$4)</f>
        <v>0</v>
      </c>
      <c r="J27" s="163"/>
      <c r="K27" s="12">
        <f t="shared" si="0"/>
        <v>0</v>
      </c>
      <c r="L27" s="12">
        <f>+K27*'VAT ADJUSTMENT'!$D$3</f>
        <v>0</v>
      </c>
      <c r="M27" s="163"/>
      <c r="N27" s="12">
        <f t="shared" si="1"/>
        <v>0</v>
      </c>
      <c r="O27" s="12">
        <f>+N27*'VAT ADJUSTMENT'!$C$4</f>
        <v>0</v>
      </c>
      <c r="P27" s="97">
        <f t="shared" si="2"/>
        <v>0</v>
      </c>
      <c r="Q27" s="250"/>
      <c r="R27" s="12">
        <f t="shared" si="3"/>
        <v>0</v>
      </c>
      <c r="S27" s="12">
        <f>IF('INFO SHEET'!L48="Card",AC27,IF('INFO SHEET'!L48="Cash",AD27,IF('INFO SHEET'!L48="cheque",AE27,IF('INFO SHEET'!L48="Bank Transfer",AF27,IF('INFO SHEET'!L48=0,0)))))</f>
        <v>0</v>
      </c>
      <c r="T27" s="97">
        <f t="shared" si="4"/>
        <v>0</v>
      </c>
      <c r="U27" s="250"/>
      <c r="V27" s="250"/>
      <c r="W27" s="12">
        <f>IF('INFO SHEET'!L48="Card",R27,0)</f>
        <v>0</v>
      </c>
      <c r="X27" s="12">
        <f>IF('INFO SHEET'!L48="Cash",R27,0)</f>
        <v>0</v>
      </c>
      <c r="Y27" s="12">
        <f>IF('INFO SHEET'!L48="Cheque",R27,0)</f>
        <v>0</v>
      </c>
      <c r="Z27" s="12">
        <f>IF('INFO SHEET'!L48="Bank Transfer",R27,0)</f>
        <v>0</v>
      </c>
      <c r="AA27" s="12"/>
      <c r="AB27" s="250"/>
      <c r="AC27" s="12">
        <f>+R27*'Dropdown payment'!$B$1</f>
        <v>0</v>
      </c>
      <c r="AD27" s="12">
        <f>+$R27*'Dropdown payment'!$B$2</f>
        <v>0</v>
      </c>
      <c r="AE27" s="12">
        <f>+$R27*'Dropdown payment'!$B$3</f>
        <v>0</v>
      </c>
      <c r="AF27" s="12">
        <f>+$R27*'Dropdown payment'!$B$4</f>
        <v>0</v>
      </c>
      <c r="AG27" s="12"/>
      <c r="AH27" s="172"/>
    </row>
    <row r="28" spans="1:34" ht="15.75" thickTop="1">
      <c r="A28" s="365"/>
      <c r="B28" s="162"/>
      <c r="C28" s="379"/>
      <c r="D28" s="380"/>
      <c r="E28" s="380"/>
      <c r="F28" s="381"/>
      <c r="G28" s="381"/>
      <c r="H28" s="381"/>
      <c r="I28" s="380"/>
      <c r="J28" s="163"/>
      <c r="K28" s="380" t="s">
        <v>1</v>
      </c>
      <c r="L28" s="380" t="s">
        <v>1</v>
      </c>
      <c r="M28" s="163"/>
      <c r="N28" s="380" t="s">
        <v>1</v>
      </c>
      <c r="O28" s="380" t="s">
        <v>1</v>
      </c>
      <c r="P28" s="163"/>
      <c r="Q28" s="250"/>
      <c r="R28" s="380" t="s">
        <v>1</v>
      </c>
      <c r="S28" s="380" t="s">
        <v>1</v>
      </c>
      <c r="T28" s="163"/>
      <c r="U28" s="250"/>
      <c r="V28" s="250"/>
      <c r="W28" s="380" t="s">
        <v>1</v>
      </c>
      <c r="X28" s="380"/>
      <c r="Y28" s="380"/>
      <c r="Z28" s="380"/>
      <c r="AA28" s="380" t="s">
        <v>1</v>
      </c>
      <c r="AB28" s="250"/>
      <c r="AC28" s="380" t="s">
        <v>1</v>
      </c>
      <c r="AD28" s="380"/>
      <c r="AE28" s="380"/>
      <c r="AF28" s="380"/>
      <c r="AG28" s="380" t="s">
        <v>1</v>
      </c>
      <c r="AH28" s="172"/>
    </row>
    <row r="29" spans="1:34" ht="15">
      <c r="A29" s="250"/>
      <c r="B29" s="92" t="s">
        <v>15</v>
      </c>
      <c r="C29" s="13">
        <f>SUM(C8:C27)</f>
        <v>0</v>
      </c>
      <c r="D29" s="14">
        <f>SUM(D8:D27)</f>
        <v>0</v>
      </c>
      <c r="E29" s="14">
        <f>SUM(E8:E27)</f>
        <v>0</v>
      </c>
      <c r="F29" s="16">
        <f aca="true" t="shared" si="5" ref="F29:O29">SUM(F8:F27)</f>
        <v>0</v>
      </c>
      <c r="G29" s="16">
        <f t="shared" si="5"/>
        <v>0</v>
      </c>
      <c r="H29" s="16">
        <f t="shared" si="5"/>
        <v>0</v>
      </c>
      <c r="I29" s="15">
        <f t="shared" si="5"/>
        <v>0</v>
      </c>
      <c r="J29" s="164"/>
      <c r="K29" s="15">
        <f>SUM(K8:K27)</f>
        <v>0</v>
      </c>
      <c r="L29" s="15">
        <f>SUM(L8:L27)</f>
        <v>0</v>
      </c>
      <c r="M29" s="164"/>
      <c r="N29" s="15">
        <f t="shared" si="5"/>
        <v>0</v>
      </c>
      <c r="O29" s="15">
        <f t="shared" si="5"/>
        <v>0</v>
      </c>
      <c r="P29" s="15">
        <f>+N29+O29+L29</f>
        <v>0</v>
      </c>
      <c r="Q29" s="250"/>
      <c r="R29" s="15">
        <f>SUM(R8:R27)</f>
        <v>0</v>
      </c>
      <c r="S29" s="15">
        <f>SUM(S8:S27)</f>
        <v>0</v>
      </c>
      <c r="T29" s="15">
        <f>SUM(T8:T27)</f>
        <v>0</v>
      </c>
      <c r="U29" s="250"/>
      <c r="V29" s="250"/>
      <c r="W29" s="15">
        <f>SUM(W8:W27)</f>
        <v>0</v>
      </c>
      <c r="X29" s="15">
        <f>SUM(X8:X27)</f>
        <v>0</v>
      </c>
      <c r="Y29" s="15">
        <f>SUM(Y8:Y27)</f>
        <v>0</v>
      </c>
      <c r="Z29" s="15">
        <f>SUM(Z8:Z27)</f>
        <v>0</v>
      </c>
      <c r="AA29" s="15">
        <f>SUM(AA8:AA27)</f>
        <v>0</v>
      </c>
      <c r="AB29" s="250"/>
      <c r="AC29" s="15">
        <f>SUM(AC8:AC27)</f>
        <v>0</v>
      </c>
      <c r="AD29" s="15">
        <f>SUM(AD8:AD27)</f>
        <v>0</v>
      </c>
      <c r="AE29" s="15">
        <f>SUM(AE8:AE27)</f>
        <v>0</v>
      </c>
      <c r="AF29" s="15">
        <f>SUM(AF8:AF27)</f>
        <v>0</v>
      </c>
      <c r="AG29" s="15">
        <f>SUM(AG8:AG27)</f>
        <v>0</v>
      </c>
      <c r="AH29" s="172"/>
    </row>
    <row r="30" spans="1:34" ht="15">
      <c r="A30" s="250"/>
      <c r="B30" s="250"/>
      <c r="C30" s="250"/>
      <c r="D30" s="250"/>
      <c r="E30" s="250"/>
      <c r="F30" s="250"/>
      <c r="G30" s="250"/>
      <c r="H30" s="250"/>
      <c r="I30" s="250"/>
      <c r="J30" s="359"/>
      <c r="K30" s="250"/>
      <c r="L30" s="250"/>
      <c r="M30" s="359"/>
      <c r="N30" s="250"/>
      <c r="O30" s="250"/>
      <c r="P30" s="250"/>
      <c r="Q30" s="250"/>
      <c r="R30" s="250"/>
      <c r="S30" s="250"/>
      <c r="T30" s="250"/>
      <c r="U30" s="250"/>
      <c r="V30" s="250"/>
      <c r="W30" s="250"/>
      <c r="X30" s="250"/>
      <c r="Y30" s="250"/>
      <c r="Z30" s="250"/>
      <c r="AA30" s="250"/>
      <c r="AB30" s="250"/>
      <c r="AC30" s="250"/>
      <c r="AD30" s="250"/>
      <c r="AE30" s="250"/>
      <c r="AF30" s="250"/>
      <c r="AG30" s="250"/>
      <c r="AH30" s="172"/>
    </row>
    <row r="31" spans="1:34" ht="15">
      <c r="A31" s="250"/>
      <c r="B31" s="250"/>
      <c r="C31" s="250"/>
      <c r="D31" s="250"/>
      <c r="E31" s="250"/>
      <c r="F31" s="250"/>
      <c r="G31" s="250"/>
      <c r="H31" s="250"/>
      <c r="I31" s="250"/>
      <c r="J31" s="359"/>
      <c r="K31" s="250"/>
      <c r="L31" s="250"/>
      <c r="M31" s="359"/>
      <c r="N31" s="250"/>
      <c r="O31" s="250"/>
      <c r="P31" s="250"/>
      <c r="Q31" s="250"/>
      <c r="R31" s="250"/>
      <c r="S31" s="250"/>
      <c r="T31" s="250"/>
      <c r="U31" s="250"/>
      <c r="V31" s="250"/>
      <c r="W31" s="250"/>
      <c r="X31" s="250"/>
      <c r="Y31" s="250"/>
      <c r="Z31" s="250"/>
      <c r="AA31" s="250"/>
      <c r="AB31" s="250"/>
      <c r="AC31" s="250"/>
      <c r="AD31" s="250"/>
      <c r="AE31" s="382" t="s">
        <v>192</v>
      </c>
      <c r="AF31" s="382"/>
      <c r="AG31" s="358">
        <f>SUM(AC29:AG29)</f>
        <v>0</v>
      </c>
      <c r="AH31" s="172"/>
    </row>
    <row r="32" ht="15">
      <c r="J32" s="165"/>
    </row>
    <row r="33" ht="15">
      <c r="J33" s="165"/>
    </row>
    <row r="34" ht="15">
      <c r="J34" s="165"/>
    </row>
    <row r="35" ht="15">
      <c r="J35" s="165"/>
    </row>
    <row r="36" ht="15">
      <c r="J36" s="165"/>
    </row>
    <row r="37" ht="15">
      <c r="J37" s="165"/>
    </row>
    <row r="38" ht="15">
      <c r="J38" s="165"/>
    </row>
    <row r="39" ht="15">
      <c r="J39" s="165"/>
    </row>
    <row r="40" ht="15">
      <c r="J40" s="165"/>
    </row>
    <row r="41" ht="15">
      <c r="J41" s="165"/>
    </row>
  </sheetData>
  <sheetProtection password="C5AE" sheet="1"/>
  <mergeCells count="8">
    <mergeCell ref="AE31:AF31"/>
    <mergeCell ref="AC6:AG6"/>
    <mergeCell ref="A6:A7"/>
    <mergeCell ref="F6:I6"/>
    <mergeCell ref="K6:L6"/>
    <mergeCell ref="N6:P6"/>
    <mergeCell ref="R6:T6"/>
    <mergeCell ref="W6:AA6"/>
  </mergeCells>
  <printOptions/>
  <pageMargins left="0.7" right="0.7" top="0.75" bottom="0.75" header="0.3" footer="0.3"/>
  <pageSetup fitToHeight="1" fitToWidth="1" horizontalDpi="360" verticalDpi="360" orientation="landscape" paperSize="9" scale="80" r:id="rId1"/>
  <headerFooter>
    <oddFooter>&amp;RRev 03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41"/>
  <sheetViews>
    <sheetView workbookViewId="0" topLeftCell="A1">
      <selection activeCell="B1" sqref="B1"/>
    </sheetView>
  </sheetViews>
  <sheetFormatPr defaultColWidth="6.7109375" defaultRowHeight="15"/>
  <cols>
    <col min="1" max="1" width="2.7109375" style="160" customWidth="1"/>
    <col min="2" max="2" width="29.7109375" style="160" customWidth="1"/>
    <col min="3" max="3" width="6.421875" style="160" customWidth="1"/>
    <col min="4" max="5" width="9.00390625" style="160" customWidth="1"/>
    <col min="6" max="8" width="3.7109375" style="160" customWidth="1"/>
    <col min="9" max="9" width="10.28125" style="160" customWidth="1"/>
    <col min="10" max="10" width="1.8515625" style="160" customWidth="1"/>
    <col min="11" max="12" width="10.28125" style="160" customWidth="1"/>
    <col min="13" max="13" width="1.8515625" style="165" customWidth="1"/>
    <col min="14" max="16" width="10.28125" style="160" customWidth="1"/>
    <col min="17" max="17" width="1.7109375" style="160" customWidth="1"/>
    <col min="18" max="243" width="9.140625" style="160" customWidth="1"/>
    <col min="244" max="244" width="2.7109375" style="160" customWidth="1"/>
    <col min="245" max="247" width="12.7109375" style="160" customWidth="1"/>
    <col min="248" max="248" width="5.7109375" style="160" customWidth="1"/>
    <col min="249" max="249" width="4.7109375" style="160" customWidth="1"/>
    <col min="250" max="16384" width="6.7109375" style="160" customWidth="1"/>
  </cols>
  <sheetData>
    <row r="1" spans="1:36" ht="15">
      <c r="A1" s="250"/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359"/>
      <c r="N1" s="250"/>
      <c r="O1" s="250"/>
      <c r="P1" s="250"/>
      <c r="Q1" s="250"/>
      <c r="R1" s="250"/>
      <c r="S1" s="250"/>
      <c r="T1" s="250"/>
      <c r="U1" s="250"/>
      <c r="V1" s="250"/>
      <c r="W1" s="250"/>
      <c r="X1" s="250"/>
      <c r="Y1" s="250"/>
      <c r="Z1" s="250"/>
      <c r="AA1" s="250"/>
      <c r="AB1" s="250"/>
      <c r="AC1" s="250"/>
      <c r="AD1" s="250"/>
      <c r="AE1" s="250"/>
      <c r="AF1" s="250"/>
      <c r="AG1" s="250"/>
      <c r="AH1" s="172"/>
      <c r="AI1" s="172"/>
      <c r="AJ1" s="172"/>
    </row>
    <row r="2" spans="1:36" ht="15">
      <c r="A2" s="360"/>
      <c r="B2" s="91" t="s">
        <v>0</v>
      </c>
      <c r="C2" s="110"/>
      <c r="D2" s="108" t="str">
        <f>IF('INFO SHEET'!C2&lt;&gt;"",'INFO SHEET'!C2,"")</f>
        <v>xxxx</v>
      </c>
      <c r="E2" s="108"/>
      <c r="F2" s="108"/>
      <c r="G2" s="108"/>
      <c r="H2" s="108"/>
      <c r="I2" s="108"/>
      <c r="J2" s="108"/>
      <c r="K2" s="108"/>
      <c r="L2" s="108"/>
      <c r="M2" s="108"/>
      <c r="N2" s="109"/>
      <c r="O2" s="361" t="s">
        <v>1</v>
      </c>
      <c r="P2" s="361"/>
      <c r="Q2" s="250"/>
      <c r="R2" s="250"/>
      <c r="S2" s="250"/>
      <c r="T2" s="250"/>
      <c r="U2" s="250"/>
      <c r="V2" s="250"/>
      <c r="W2" s="250"/>
      <c r="X2" s="250"/>
      <c r="Y2" s="250"/>
      <c r="Z2" s="250"/>
      <c r="AA2" s="250"/>
      <c r="AB2" s="250"/>
      <c r="AC2" s="250"/>
      <c r="AD2" s="250"/>
      <c r="AE2" s="250"/>
      <c r="AF2" s="250"/>
      <c r="AG2" s="250"/>
      <c r="AH2" s="172"/>
      <c r="AI2" s="172"/>
      <c r="AJ2" s="172"/>
    </row>
    <row r="3" spans="1:36" ht="15">
      <c r="A3" s="360"/>
      <c r="B3" s="362"/>
      <c r="C3" s="362"/>
      <c r="D3" s="360"/>
      <c r="E3" s="363"/>
      <c r="F3" s="250"/>
      <c r="G3" s="361"/>
      <c r="H3" s="361"/>
      <c r="I3" s="363"/>
      <c r="J3" s="363"/>
      <c r="K3" s="361"/>
      <c r="L3" s="361"/>
      <c r="M3" s="364"/>
      <c r="N3" s="361"/>
      <c r="O3" s="361"/>
      <c r="P3" s="361"/>
      <c r="Q3" s="250"/>
      <c r="R3" s="250"/>
      <c r="S3" s="250"/>
      <c r="T3" s="250"/>
      <c r="U3" s="250"/>
      <c r="V3" s="250"/>
      <c r="W3" s="250"/>
      <c r="X3" s="250"/>
      <c r="Y3" s="250"/>
      <c r="Z3" s="250"/>
      <c r="AA3" s="250"/>
      <c r="AB3" s="250"/>
      <c r="AC3" s="250"/>
      <c r="AD3" s="250"/>
      <c r="AE3" s="250"/>
      <c r="AF3" s="250"/>
      <c r="AG3" s="250"/>
      <c r="AH3" s="172"/>
      <c r="AI3" s="172"/>
      <c r="AJ3" s="172"/>
    </row>
    <row r="4" spans="1:36" ht="15">
      <c r="A4" s="360"/>
      <c r="B4" s="91" t="str">
        <f>'INFO SHEET'!M49</f>
        <v>Sheet 3</v>
      </c>
      <c r="C4" s="123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361"/>
      <c r="Q4" s="250"/>
      <c r="R4" s="250"/>
      <c r="S4" s="365"/>
      <c r="T4" s="365"/>
      <c r="U4" s="365"/>
      <c r="V4" s="365"/>
      <c r="W4" s="365"/>
      <c r="X4" s="365"/>
      <c r="Y4" s="365"/>
      <c r="Z4" s="365"/>
      <c r="AA4" s="365"/>
      <c r="AB4" s="250"/>
      <c r="AC4" s="250"/>
      <c r="AD4" s="250"/>
      <c r="AE4" s="250"/>
      <c r="AF4" s="250"/>
      <c r="AG4" s="250"/>
      <c r="AH4" s="172"/>
      <c r="AI4" s="172"/>
      <c r="AJ4" s="172"/>
    </row>
    <row r="5" spans="1:36" ht="15">
      <c r="A5" s="250"/>
      <c r="B5" s="366"/>
      <c r="C5" s="367"/>
      <c r="D5" s="368"/>
      <c r="E5" s="369"/>
      <c r="F5" s="370"/>
      <c r="G5" s="370"/>
      <c r="H5" s="250"/>
      <c r="I5" s="250"/>
      <c r="J5" s="250"/>
      <c r="K5" s="250"/>
      <c r="L5" s="250"/>
      <c r="M5" s="359"/>
      <c r="N5" s="250"/>
      <c r="O5" s="250"/>
      <c r="P5" s="250"/>
      <c r="Q5" s="250"/>
      <c r="R5" s="250"/>
      <c r="S5" s="250"/>
      <c r="T5" s="250"/>
      <c r="U5" s="250"/>
      <c r="V5" s="250"/>
      <c r="W5" s="250"/>
      <c r="X5" s="250"/>
      <c r="Y5" s="250"/>
      <c r="Z5" s="250"/>
      <c r="AA5" s="250"/>
      <c r="AB5" s="250"/>
      <c r="AC5" s="250" t="s">
        <v>190</v>
      </c>
      <c r="AD5" s="250"/>
      <c r="AE5" s="250"/>
      <c r="AF5" s="250"/>
      <c r="AG5" s="250"/>
      <c r="AH5" s="172"/>
      <c r="AI5" s="172"/>
      <c r="AJ5" s="172"/>
    </row>
    <row r="6" spans="1:36" ht="15">
      <c r="A6" s="202" t="s">
        <v>162</v>
      </c>
      <c r="B6" s="2" t="s">
        <v>2</v>
      </c>
      <c r="C6" s="3" t="s">
        <v>4</v>
      </c>
      <c r="D6" s="7" t="s">
        <v>5</v>
      </c>
      <c r="E6" s="8" t="s">
        <v>6</v>
      </c>
      <c r="F6" s="199" t="s">
        <v>8</v>
      </c>
      <c r="G6" s="200"/>
      <c r="H6" s="200"/>
      <c r="I6" s="201"/>
      <c r="J6" s="161"/>
      <c r="K6" s="199" t="s">
        <v>157</v>
      </c>
      <c r="L6" s="201"/>
      <c r="M6" s="162"/>
      <c r="N6" s="204" t="s">
        <v>167</v>
      </c>
      <c r="O6" s="205"/>
      <c r="P6" s="206"/>
      <c r="Q6" s="250"/>
      <c r="R6" s="204" t="s">
        <v>180</v>
      </c>
      <c r="S6" s="205"/>
      <c r="T6" s="206"/>
      <c r="U6" s="250"/>
      <c r="V6" s="250"/>
      <c r="W6" s="199" t="s">
        <v>189</v>
      </c>
      <c r="X6" s="200"/>
      <c r="Y6" s="200"/>
      <c r="Z6" s="200"/>
      <c r="AA6" s="201"/>
      <c r="AB6" s="250"/>
      <c r="AC6" s="199" t="s">
        <v>185</v>
      </c>
      <c r="AD6" s="200"/>
      <c r="AE6" s="200"/>
      <c r="AF6" s="200"/>
      <c r="AG6" s="201"/>
      <c r="AH6" s="172"/>
      <c r="AI6" s="172"/>
      <c r="AJ6" s="172"/>
    </row>
    <row r="7" spans="1:36" ht="15">
      <c r="A7" s="203"/>
      <c r="B7" s="5"/>
      <c r="C7" s="6"/>
      <c r="D7" s="7" t="s">
        <v>11</v>
      </c>
      <c r="E7" s="4" t="s">
        <v>7</v>
      </c>
      <c r="F7" s="9" t="s">
        <v>12</v>
      </c>
      <c r="G7" s="8" t="s">
        <v>13</v>
      </c>
      <c r="H7" s="7" t="s">
        <v>14</v>
      </c>
      <c r="I7" s="4" t="s">
        <v>11</v>
      </c>
      <c r="J7" s="162"/>
      <c r="K7" s="8" t="s">
        <v>168</v>
      </c>
      <c r="L7" s="8" t="s">
        <v>9</v>
      </c>
      <c r="M7" s="162"/>
      <c r="N7" s="8" t="s">
        <v>168</v>
      </c>
      <c r="O7" s="7" t="s">
        <v>10</v>
      </c>
      <c r="P7" s="4" t="s">
        <v>9</v>
      </c>
      <c r="Q7" s="250"/>
      <c r="R7" s="8" t="s">
        <v>9</v>
      </c>
      <c r="S7" s="7" t="s">
        <v>187</v>
      </c>
      <c r="T7" s="4" t="s">
        <v>181</v>
      </c>
      <c r="U7" s="250"/>
      <c r="V7" s="250"/>
      <c r="W7" s="8" t="s">
        <v>176</v>
      </c>
      <c r="X7" s="8" t="s">
        <v>177</v>
      </c>
      <c r="Y7" s="8" t="s">
        <v>178</v>
      </c>
      <c r="Z7" s="8" t="s">
        <v>186</v>
      </c>
      <c r="AA7" s="8" t="s">
        <v>184</v>
      </c>
      <c r="AB7" s="250"/>
      <c r="AC7" s="8" t="s">
        <v>176</v>
      </c>
      <c r="AD7" s="8" t="s">
        <v>177</v>
      </c>
      <c r="AE7" s="8" t="s">
        <v>178</v>
      </c>
      <c r="AF7" s="8" t="s">
        <v>186</v>
      </c>
      <c r="AG7" s="8" t="s">
        <v>184</v>
      </c>
      <c r="AH7" s="172"/>
      <c r="AI7" s="172"/>
      <c r="AJ7" s="172"/>
    </row>
    <row r="8" spans="1:36" ht="15">
      <c r="A8" s="10">
        <f>'INFO SHEET'!B49</f>
        <v>41</v>
      </c>
      <c r="B8" s="371">
        <f>IF('INFO SHEET'!C49&lt;&gt;"",'INFO SHEET'!C49,"")</f>
      </c>
      <c r="C8" s="372">
        <f>+'INFO SHEET'!D49</f>
        <v>0</v>
      </c>
      <c r="D8" s="11">
        <f>+C8*'INFO SHEET'!$D$2</f>
        <v>0</v>
      </c>
      <c r="E8" s="11">
        <f>IF(C8&gt;0,'INFO SHEET'!$E$2,0)</f>
        <v>0</v>
      </c>
      <c r="F8" s="373" t="str">
        <f>IF('INFO SHEET'!E49&lt;&gt;"",'INFO SHEET'!E49,"0")</f>
        <v>0</v>
      </c>
      <c r="G8" s="374" t="str">
        <f>IF('INFO SHEET'!F49&lt;&gt;"",'INFO SHEET'!F49,"0")</f>
        <v>0</v>
      </c>
      <c r="H8" s="373" t="str">
        <f>IF('INFO SHEET'!G49&lt;&gt;"",'INFO SHEET'!G49,"0")</f>
        <v>0</v>
      </c>
      <c r="I8" s="11">
        <f>(F8*'INFO SHEET'!$E$4)+(G8*'INFO SHEET'!$F$4)+(H8*'INFO SHEET'!$G$4)</f>
        <v>0</v>
      </c>
      <c r="J8" s="163"/>
      <c r="K8" s="11">
        <f>IF(C8&gt;0,E8,0)</f>
        <v>0</v>
      </c>
      <c r="L8" s="11">
        <f>+K8*'VAT ADJUSTMENT'!$D$3</f>
        <v>0</v>
      </c>
      <c r="M8" s="163"/>
      <c r="N8" s="11">
        <f>+D8+I8</f>
        <v>0</v>
      </c>
      <c r="O8" s="11">
        <f>+N8*'VAT ADJUSTMENT'!$C$4</f>
        <v>0</v>
      </c>
      <c r="P8" s="225">
        <f>+N8+O8</f>
        <v>0</v>
      </c>
      <c r="Q8" s="250"/>
      <c r="R8" s="11">
        <f>L8+P8</f>
        <v>0</v>
      </c>
      <c r="S8" s="11">
        <f>IF('INFO SHEET'!L49="Card",AC8,IF('INFO SHEET'!L49="Cash",AD8,IF('INFO SHEET'!L49="cheque",AE8,IF('INFO SHEET'!L49="Bank Transfer",AF8,IF('INFO SHEET'!L49=0,0)))))</f>
        <v>0</v>
      </c>
      <c r="T8" s="96">
        <f>+R8-S8</f>
        <v>0</v>
      </c>
      <c r="U8" s="250"/>
      <c r="V8" s="250"/>
      <c r="W8" s="11">
        <f>IF('INFO SHEET'!$L49="Card",R8,0)</f>
        <v>0</v>
      </c>
      <c r="X8" s="11">
        <f>IF('INFO SHEET'!L49="Cash",R8,0)</f>
        <v>0</v>
      </c>
      <c r="Y8" s="11">
        <f>IF('INFO SHEET'!L49="Cheque",R8,0)</f>
        <v>0</v>
      </c>
      <c r="Z8" s="11">
        <f>IF('INFO SHEET'!L49="Bank Transfer",R8,0)</f>
        <v>0</v>
      </c>
      <c r="AA8" s="11"/>
      <c r="AB8" s="250"/>
      <c r="AC8" s="11">
        <f>+$R8*'Dropdown payment'!$B$1</f>
        <v>0</v>
      </c>
      <c r="AD8" s="11">
        <f>$R8*'Dropdown payment'!$B$2</f>
        <v>0</v>
      </c>
      <c r="AE8" s="11">
        <f>$R8*'Dropdown payment'!$B$3</f>
        <v>0</v>
      </c>
      <c r="AF8" s="11">
        <f>$R8*'Dropdown payment'!$B$4</f>
        <v>0</v>
      </c>
      <c r="AG8" s="11"/>
      <c r="AH8" s="172"/>
      <c r="AI8" s="172"/>
      <c r="AJ8" s="172"/>
    </row>
    <row r="9" spans="1:36" ht="15">
      <c r="A9" s="10">
        <f>'INFO SHEET'!B50</f>
        <v>42</v>
      </c>
      <c r="B9" s="371">
        <f>IF('INFO SHEET'!C50&lt;&gt;"",'INFO SHEET'!C50,"")</f>
      </c>
      <c r="C9" s="372">
        <f>+'INFO SHEET'!D50</f>
        <v>0</v>
      </c>
      <c r="D9" s="11">
        <f>+C9*'INFO SHEET'!$D$2</f>
        <v>0</v>
      </c>
      <c r="E9" s="11">
        <f>IF(C9&gt;0,'INFO SHEET'!$E$2,0)</f>
        <v>0</v>
      </c>
      <c r="F9" s="373" t="str">
        <f>IF('INFO SHEET'!E50&lt;&gt;"",'INFO SHEET'!E50,"0")</f>
        <v>0</v>
      </c>
      <c r="G9" s="374" t="str">
        <f>IF('INFO SHEET'!F50&lt;&gt;"",'INFO SHEET'!F50,"0")</f>
        <v>0</v>
      </c>
      <c r="H9" s="373" t="str">
        <f>IF('INFO SHEET'!G50&lt;&gt;"",'INFO SHEET'!G50,"0")</f>
        <v>0</v>
      </c>
      <c r="I9" s="11">
        <f>(F9*'INFO SHEET'!$E$4)+(G9*'INFO SHEET'!$F$4)+(H9*'INFO SHEET'!$G$4)</f>
        <v>0</v>
      </c>
      <c r="J9" s="163"/>
      <c r="K9" s="11">
        <f aca="true" t="shared" si="0" ref="K9:K27">IF(C9&gt;0,E9,0)</f>
        <v>0</v>
      </c>
      <c r="L9" s="11">
        <f>+K9*'VAT ADJUSTMENT'!$D$3</f>
        <v>0</v>
      </c>
      <c r="M9" s="163"/>
      <c r="N9" s="11">
        <f aca="true" t="shared" si="1" ref="N9:N27">+D9+I9</f>
        <v>0</v>
      </c>
      <c r="O9" s="11">
        <f>+N9*'VAT ADJUSTMENT'!$C$4</f>
        <v>0</v>
      </c>
      <c r="P9" s="96">
        <f aca="true" t="shared" si="2" ref="P9:P27">+N9+O9</f>
        <v>0</v>
      </c>
      <c r="Q9" s="250"/>
      <c r="R9" s="11">
        <f aca="true" t="shared" si="3" ref="R9:R27">L9+P9</f>
        <v>0</v>
      </c>
      <c r="S9" s="11">
        <f>IF('INFO SHEET'!L50="Card",AC9,IF('INFO SHEET'!L50="Cash",AD9,IF('INFO SHEET'!L50="cheque",AE9,IF('INFO SHEET'!L50="Bank Transfer",AF9,IF('INFO SHEET'!L50=0,0)))))</f>
        <v>0</v>
      </c>
      <c r="T9" s="96">
        <f aca="true" t="shared" si="4" ref="T9:T27">+R9-S9</f>
        <v>0</v>
      </c>
      <c r="U9" s="250"/>
      <c r="V9" s="250"/>
      <c r="W9" s="11">
        <f>IF('INFO SHEET'!$L50="Card",R9,0)</f>
        <v>0</v>
      </c>
      <c r="X9" s="11">
        <f>IF('INFO SHEET'!L50="Cash",R9,0)</f>
        <v>0</v>
      </c>
      <c r="Y9" s="11">
        <f>IF('INFO SHEET'!L50="Cheque",R9,0)</f>
        <v>0</v>
      </c>
      <c r="Z9" s="11">
        <f>IF('INFO SHEET'!L50="Bank Transfer",R9,0)</f>
        <v>0</v>
      </c>
      <c r="AA9" s="11"/>
      <c r="AB9" s="250"/>
      <c r="AC9" s="11">
        <f>+R9*'Dropdown payment'!$B$1</f>
        <v>0</v>
      </c>
      <c r="AD9" s="11">
        <f>$R9*'Dropdown payment'!$B$2</f>
        <v>0</v>
      </c>
      <c r="AE9" s="11">
        <f>$R9*'Dropdown payment'!$B$3</f>
        <v>0</v>
      </c>
      <c r="AF9" s="11">
        <f>$R9*'Dropdown payment'!$B$4</f>
        <v>0</v>
      </c>
      <c r="AG9" s="11"/>
      <c r="AH9" s="172"/>
      <c r="AI9" s="172"/>
      <c r="AJ9" s="172"/>
    </row>
    <row r="10" spans="1:36" ht="15">
      <c r="A10" s="10">
        <f>'INFO SHEET'!B51</f>
        <v>43</v>
      </c>
      <c r="B10" s="371">
        <f>IF('INFO SHEET'!C51&lt;&gt;"",'INFO SHEET'!C51,"")</f>
      </c>
      <c r="C10" s="372">
        <f>+'INFO SHEET'!D51</f>
        <v>0</v>
      </c>
      <c r="D10" s="11">
        <f>+C10*'INFO SHEET'!$D$2</f>
        <v>0</v>
      </c>
      <c r="E10" s="11">
        <f>IF(C10&gt;0,'INFO SHEET'!$E$2,0)</f>
        <v>0</v>
      </c>
      <c r="F10" s="373" t="str">
        <f>IF('INFO SHEET'!E51&lt;&gt;"",'INFO SHEET'!E51,"0")</f>
        <v>0</v>
      </c>
      <c r="G10" s="374" t="str">
        <f>IF('INFO SHEET'!F51&lt;&gt;"",'INFO SHEET'!F51,"0")</f>
        <v>0</v>
      </c>
      <c r="H10" s="373" t="str">
        <f>IF('INFO SHEET'!G51&lt;&gt;"",'INFO SHEET'!G51,"0")</f>
        <v>0</v>
      </c>
      <c r="I10" s="11">
        <f>(F10*'INFO SHEET'!$E$4)+(G10*'INFO SHEET'!$F$4)+(H10*'INFO SHEET'!$G$4)</f>
        <v>0</v>
      </c>
      <c r="J10" s="163"/>
      <c r="K10" s="11">
        <f t="shared" si="0"/>
        <v>0</v>
      </c>
      <c r="L10" s="11">
        <f>+K10*'VAT ADJUSTMENT'!$D$3</f>
        <v>0</v>
      </c>
      <c r="M10" s="163"/>
      <c r="N10" s="11">
        <f t="shared" si="1"/>
        <v>0</v>
      </c>
      <c r="O10" s="11">
        <f>+N10*'VAT ADJUSTMENT'!$C$4</f>
        <v>0</v>
      </c>
      <c r="P10" s="96">
        <f t="shared" si="2"/>
        <v>0</v>
      </c>
      <c r="Q10" s="250"/>
      <c r="R10" s="11">
        <f t="shared" si="3"/>
        <v>0</v>
      </c>
      <c r="S10" s="11">
        <f>IF('INFO SHEET'!L51="Card",AC10,IF('INFO SHEET'!L51="Cash",AD10,IF('INFO SHEET'!L51="cheque",AE10,IF('INFO SHEET'!L51="Bank Transfer",AF10,IF('INFO SHEET'!L51=0,0)))))</f>
        <v>0</v>
      </c>
      <c r="T10" s="96">
        <f t="shared" si="4"/>
        <v>0</v>
      </c>
      <c r="U10" s="250"/>
      <c r="V10" s="250"/>
      <c r="W10" s="11">
        <f>IF('INFO SHEET'!$L51="Card",R10,0)</f>
        <v>0</v>
      </c>
      <c r="X10" s="11">
        <f>IF('INFO SHEET'!L51="Cash",R10,0)</f>
        <v>0</v>
      </c>
      <c r="Y10" s="11">
        <f>IF('INFO SHEET'!L51="Cheque",R10,0)</f>
        <v>0</v>
      </c>
      <c r="Z10" s="11">
        <f>IF('INFO SHEET'!L51="Bank Transfer",R10,0)</f>
        <v>0</v>
      </c>
      <c r="AA10" s="11"/>
      <c r="AB10" s="250"/>
      <c r="AC10" s="11">
        <f>+R10*'Dropdown payment'!$B$1</f>
        <v>0</v>
      </c>
      <c r="AD10" s="11">
        <f>$R10*'Dropdown payment'!$B$2</f>
        <v>0</v>
      </c>
      <c r="AE10" s="11">
        <f>$R10*'Dropdown payment'!$B$3</f>
        <v>0</v>
      </c>
      <c r="AF10" s="11">
        <f>$R10*'Dropdown payment'!$B$4</f>
        <v>0</v>
      </c>
      <c r="AG10" s="11"/>
      <c r="AH10" s="172"/>
      <c r="AI10" s="172"/>
      <c r="AJ10" s="172"/>
    </row>
    <row r="11" spans="1:36" ht="15">
      <c r="A11" s="10">
        <f>'INFO SHEET'!B52</f>
        <v>44</v>
      </c>
      <c r="B11" s="371">
        <f>IF('INFO SHEET'!C52&lt;&gt;"",'INFO SHEET'!C52,"")</f>
      </c>
      <c r="C11" s="372">
        <f>+'INFO SHEET'!D52</f>
        <v>0</v>
      </c>
      <c r="D11" s="11">
        <f>+C11*'INFO SHEET'!$D$2</f>
        <v>0</v>
      </c>
      <c r="E11" s="11">
        <f>IF(C11&gt;0,'INFO SHEET'!$E$2,0)</f>
        <v>0</v>
      </c>
      <c r="F11" s="373" t="str">
        <f>IF('INFO SHEET'!E52&lt;&gt;"",'INFO SHEET'!E52,"0")</f>
        <v>0</v>
      </c>
      <c r="G11" s="374" t="str">
        <f>IF('INFO SHEET'!F52&lt;&gt;"",'INFO SHEET'!F52,"0")</f>
        <v>0</v>
      </c>
      <c r="H11" s="373" t="str">
        <f>IF('INFO SHEET'!G52&lt;&gt;"",'INFO SHEET'!G52,"0")</f>
        <v>0</v>
      </c>
      <c r="I11" s="11">
        <f>(F11*'INFO SHEET'!$E$4)+(G11*'INFO SHEET'!$F$4)+(H11*'INFO SHEET'!$G$4)</f>
        <v>0</v>
      </c>
      <c r="J11" s="163"/>
      <c r="K11" s="11">
        <f t="shared" si="0"/>
        <v>0</v>
      </c>
      <c r="L11" s="11">
        <f>+K11*'VAT ADJUSTMENT'!$D$3</f>
        <v>0</v>
      </c>
      <c r="M11" s="163"/>
      <c r="N11" s="11">
        <f t="shared" si="1"/>
        <v>0</v>
      </c>
      <c r="O11" s="11">
        <f>+N11*'VAT ADJUSTMENT'!$C$4</f>
        <v>0</v>
      </c>
      <c r="P11" s="96">
        <f t="shared" si="2"/>
        <v>0</v>
      </c>
      <c r="Q11" s="250"/>
      <c r="R11" s="11">
        <f t="shared" si="3"/>
        <v>0</v>
      </c>
      <c r="S11" s="11">
        <f>IF('INFO SHEET'!L52="Card",AC11,IF('INFO SHEET'!L52="Cash",AD11,IF('INFO SHEET'!L52="cheque",AE11,IF('INFO SHEET'!L52="Bank Transfer",AF11,IF('INFO SHEET'!L52=0,0)))))</f>
        <v>0</v>
      </c>
      <c r="T11" s="96">
        <f t="shared" si="4"/>
        <v>0</v>
      </c>
      <c r="U11" s="250"/>
      <c r="V11" s="250"/>
      <c r="W11" s="11">
        <f>IF('INFO SHEET'!$L52="Card",R11,0)</f>
        <v>0</v>
      </c>
      <c r="X11" s="11">
        <f>IF('INFO SHEET'!L52="Cash",R11,0)</f>
        <v>0</v>
      </c>
      <c r="Y11" s="11">
        <f>IF('INFO SHEET'!L52="Cheque",R11,0)</f>
        <v>0</v>
      </c>
      <c r="Z11" s="11">
        <f>IF('INFO SHEET'!L52="Bank Transfer",R11,0)</f>
        <v>0</v>
      </c>
      <c r="AA11" s="11"/>
      <c r="AB11" s="250"/>
      <c r="AC11" s="11">
        <f>+R11*'Dropdown payment'!$B$1</f>
        <v>0</v>
      </c>
      <c r="AD11" s="11">
        <f>$R11*'Dropdown payment'!$B$2</f>
        <v>0</v>
      </c>
      <c r="AE11" s="11">
        <f>$R11*'Dropdown payment'!$B$3</f>
        <v>0</v>
      </c>
      <c r="AF11" s="11">
        <f>$R11*'Dropdown payment'!$B$4</f>
        <v>0</v>
      </c>
      <c r="AG11" s="11"/>
      <c r="AH11" s="172"/>
      <c r="AI11" s="172"/>
      <c r="AJ11" s="172"/>
    </row>
    <row r="12" spans="1:36" ht="15">
      <c r="A12" s="10">
        <f>'INFO SHEET'!B53</f>
        <v>45</v>
      </c>
      <c r="B12" s="371">
        <f>IF('INFO SHEET'!C53&lt;&gt;"",'INFO SHEET'!C53,"")</f>
      </c>
      <c r="C12" s="372">
        <f>+'INFO SHEET'!D53</f>
        <v>0</v>
      </c>
      <c r="D12" s="11">
        <f>+C12*'INFO SHEET'!$D$2</f>
        <v>0</v>
      </c>
      <c r="E12" s="11">
        <f>IF(C12&gt;0,'INFO SHEET'!$E$2,0)</f>
        <v>0</v>
      </c>
      <c r="F12" s="373" t="str">
        <f>IF('INFO SHEET'!E53&lt;&gt;"",'INFO SHEET'!E53,"0")</f>
        <v>0</v>
      </c>
      <c r="G12" s="374" t="str">
        <f>IF('INFO SHEET'!F53&lt;&gt;"",'INFO SHEET'!F53,"0")</f>
        <v>0</v>
      </c>
      <c r="H12" s="373" t="str">
        <f>IF('INFO SHEET'!G53&lt;&gt;"",'INFO SHEET'!G53,"0")</f>
        <v>0</v>
      </c>
      <c r="I12" s="11">
        <f>(F12*'INFO SHEET'!$E$4)+(G12*'INFO SHEET'!$F$4)+(H12*'INFO SHEET'!$G$4)</f>
        <v>0</v>
      </c>
      <c r="J12" s="163"/>
      <c r="K12" s="11">
        <f t="shared" si="0"/>
        <v>0</v>
      </c>
      <c r="L12" s="11">
        <f>+K12*'VAT ADJUSTMENT'!$D$3</f>
        <v>0</v>
      </c>
      <c r="M12" s="163"/>
      <c r="N12" s="11">
        <f t="shared" si="1"/>
        <v>0</v>
      </c>
      <c r="O12" s="11">
        <f>+N12*'VAT ADJUSTMENT'!$C$4</f>
        <v>0</v>
      </c>
      <c r="P12" s="96">
        <f t="shared" si="2"/>
        <v>0</v>
      </c>
      <c r="Q12" s="250"/>
      <c r="R12" s="11">
        <f t="shared" si="3"/>
        <v>0</v>
      </c>
      <c r="S12" s="11">
        <f>IF('INFO SHEET'!L53="Card",AC12,IF('INFO SHEET'!L53="Cash",AD12,IF('INFO SHEET'!L53="cheque",AE12,IF('INFO SHEET'!L53="Bank Transfer",AF12,IF('INFO SHEET'!L53=0,0)))))</f>
        <v>0</v>
      </c>
      <c r="T12" s="96">
        <f t="shared" si="4"/>
        <v>0</v>
      </c>
      <c r="U12" s="250"/>
      <c r="V12" s="250"/>
      <c r="W12" s="11">
        <f>IF('INFO SHEET'!$L53="Card",R12,0)</f>
        <v>0</v>
      </c>
      <c r="X12" s="11">
        <f>IF('INFO SHEET'!L53="Cash",R12,0)</f>
        <v>0</v>
      </c>
      <c r="Y12" s="11">
        <f>IF('INFO SHEET'!L53="Cheque",R12,0)</f>
        <v>0</v>
      </c>
      <c r="Z12" s="11">
        <f>IF('INFO SHEET'!L53="Bank Transfer",R12,0)</f>
        <v>0</v>
      </c>
      <c r="AA12" s="11"/>
      <c r="AB12" s="250"/>
      <c r="AC12" s="11">
        <f>+R12*'Dropdown payment'!$B$1</f>
        <v>0</v>
      </c>
      <c r="AD12" s="11">
        <f>$R12*'Dropdown payment'!$B$2</f>
        <v>0</v>
      </c>
      <c r="AE12" s="11">
        <f>$R12*'Dropdown payment'!$B$3</f>
        <v>0</v>
      </c>
      <c r="AF12" s="11">
        <f>$R12*'Dropdown payment'!$B$4</f>
        <v>0</v>
      </c>
      <c r="AG12" s="11"/>
      <c r="AH12" s="172"/>
      <c r="AI12" s="172"/>
      <c r="AJ12" s="172"/>
    </row>
    <row r="13" spans="1:36" ht="15">
      <c r="A13" s="10">
        <f>'INFO SHEET'!B54</f>
        <v>46</v>
      </c>
      <c r="B13" s="371">
        <f>IF('INFO SHEET'!C54&lt;&gt;"",'INFO SHEET'!C54,"")</f>
      </c>
      <c r="C13" s="372">
        <f>+'INFO SHEET'!D54</f>
        <v>0</v>
      </c>
      <c r="D13" s="11">
        <f>+C13*'INFO SHEET'!$D$2</f>
        <v>0</v>
      </c>
      <c r="E13" s="11">
        <f>IF(C13&gt;0,'INFO SHEET'!$E$2,0)</f>
        <v>0</v>
      </c>
      <c r="F13" s="373" t="str">
        <f>IF('INFO SHEET'!E54&lt;&gt;"",'INFO SHEET'!E54,"0")</f>
        <v>0</v>
      </c>
      <c r="G13" s="374" t="str">
        <f>IF('INFO SHEET'!F54&lt;&gt;"",'INFO SHEET'!F54,"0")</f>
        <v>0</v>
      </c>
      <c r="H13" s="373" t="str">
        <f>IF('INFO SHEET'!G54&lt;&gt;"",'INFO SHEET'!G54,"0")</f>
        <v>0</v>
      </c>
      <c r="I13" s="11">
        <f>(F13*'INFO SHEET'!$E$4)+(G13*'INFO SHEET'!$F$4)+(H13*'INFO SHEET'!$G$4)</f>
        <v>0</v>
      </c>
      <c r="J13" s="163"/>
      <c r="K13" s="11">
        <f t="shared" si="0"/>
        <v>0</v>
      </c>
      <c r="L13" s="11">
        <f>+K13*'VAT ADJUSTMENT'!$D$3</f>
        <v>0</v>
      </c>
      <c r="M13" s="163"/>
      <c r="N13" s="11">
        <f t="shared" si="1"/>
        <v>0</v>
      </c>
      <c r="O13" s="11">
        <f>+N13*'VAT ADJUSTMENT'!$C$4</f>
        <v>0</v>
      </c>
      <c r="P13" s="96">
        <f t="shared" si="2"/>
        <v>0</v>
      </c>
      <c r="Q13" s="250"/>
      <c r="R13" s="11">
        <f t="shared" si="3"/>
        <v>0</v>
      </c>
      <c r="S13" s="11">
        <f>IF('INFO SHEET'!L54="Card",AC13,IF('INFO SHEET'!L54="Cash",AD13,IF('INFO SHEET'!L54="cheque",AE13,IF('INFO SHEET'!L54="Bank Transfer",AF13,IF('INFO SHEET'!L54=0,0)))))</f>
        <v>0</v>
      </c>
      <c r="T13" s="96">
        <f t="shared" si="4"/>
        <v>0</v>
      </c>
      <c r="U13" s="250"/>
      <c r="V13" s="250"/>
      <c r="W13" s="11">
        <f>IF('INFO SHEET'!$L54="Card",R13,0)</f>
        <v>0</v>
      </c>
      <c r="X13" s="11">
        <f>IF('INFO SHEET'!L54="Cash",R13,0)</f>
        <v>0</v>
      </c>
      <c r="Y13" s="11">
        <f>IF('INFO SHEET'!L54="Cheque",R13,0)</f>
        <v>0</v>
      </c>
      <c r="Z13" s="11">
        <f>IF('INFO SHEET'!L54="Bank Transfer",R13,0)</f>
        <v>0</v>
      </c>
      <c r="AA13" s="11"/>
      <c r="AB13" s="250"/>
      <c r="AC13" s="11">
        <f>+R13*'Dropdown payment'!$B$1</f>
        <v>0</v>
      </c>
      <c r="AD13" s="11">
        <f>$R13*'Dropdown payment'!$B$2</f>
        <v>0</v>
      </c>
      <c r="AE13" s="11">
        <f>$R13*'Dropdown payment'!$B$3</f>
        <v>0</v>
      </c>
      <c r="AF13" s="11">
        <f>$R13*'Dropdown payment'!$B$4</f>
        <v>0</v>
      </c>
      <c r="AG13" s="11"/>
      <c r="AH13" s="172"/>
      <c r="AI13" s="172"/>
      <c r="AJ13" s="172"/>
    </row>
    <row r="14" spans="1:36" ht="15">
      <c r="A14" s="10">
        <f>'INFO SHEET'!B55</f>
        <v>47</v>
      </c>
      <c r="B14" s="371">
        <f>IF('INFO SHEET'!C55&lt;&gt;"",'INFO SHEET'!C55,"")</f>
      </c>
      <c r="C14" s="372">
        <f>+'INFO SHEET'!D55</f>
        <v>0</v>
      </c>
      <c r="D14" s="11">
        <f>+C14*'INFO SHEET'!$D$2</f>
        <v>0</v>
      </c>
      <c r="E14" s="11">
        <f>IF(C14&gt;0,'INFO SHEET'!$E$2,0)</f>
        <v>0</v>
      </c>
      <c r="F14" s="373" t="str">
        <f>IF('INFO SHEET'!E55&lt;&gt;"",'INFO SHEET'!E55,"0")</f>
        <v>0</v>
      </c>
      <c r="G14" s="374" t="str">
        <f>IF('INFO SHEET'!F55&lt;&gt;"",'INFO SHEET'!F55,"0")</f>
        <v>0</v>
      </c>
      <c r="H14" s="373" t="str">
        <f>IF('INFO SHEET'!G55&lt;&gt;"",'INFO SHEET'!G55,"0")</f>
        <v>0</v>
      </c>
      <c r="I14" s="11">
        <f>(F14*'INFO SHEET'!$E$4)+(G14*'INFO SHEET'!$F$4)+(H14*'INFO SHEET'!$G$4)</f>
        <v>0</v>
      </c>
      <c r="J14" s="163"/>
      <c r="K14" s="11">
        <f t="shared" si="0"/>
        <v>0</v>
      </c>
      <c r="L14" s="11">
        <f>+K14*'VAT ADJUSTMENT'!$D$3</f>
        <v>0</v>
      </c>
      <c r="M14" s="163"/>
      <c r="N14" s="11">
        <f t="shared" si="1"/>
        <v>0</v>
      </c>
      <c r="O14" s="11">
        <f>+N14*'VAT ADJUSTMENT'!$C$4</f>
        <v>0</v>
      </c>
      <c r="P14" s="96">
        <f t="shared" si="2"/>
        <v>0</v>
      </c>
      <c r="Q14" s="250"/>
      <c r="R14" s="11">
        <f t="shared" si="3"/>
        <v>0</v>
      </c>
      <c r="S14" s="11">
        <f>IF('INFO SHEET'!L55="Card",AC14,IF('INFO SHEET'!L55="Cash",AD14,IF('INFO SHEET'!L55="cheque",AE14,IF('INFO SHEET'!L55="Bank Transfer",AF14,IF('INFO SHEET'!L55=0,0)))))</f>
        <v>0</v>
      </c>
      <c r="T14" s="96">
        <f t="shared" si="4"/>
        <v>0</v>
      </c>
      <c r="U14" s="250"/>
      <c r="V14" s="250"/>
      <c r="W14" s="11">
        <f>IF('INFO SHEET'!$L55="Card",R14,0)</f>
        <v>0</v>
      </c>
      <c r="X14" s="11">
        <f>IF('INFO SHEET'!L55="Cash",R14,0)</f>
        <v>0</v>
      </c>
      <c r="Y14" s="11">
        <f>IF('INFO SHEET'!L55="Cheque",R14,0)</f>
        <v>0</v>
      </c>
      <c r="Z14" s="11">
        <f>IF('INFO SHEET'!L55="Bank Transfer",R14,0)</f>
        <v>0</v>
      </c>
      <c r="AA14" s="11"/>
      <c r="AB14" s="250"/>
      <c r="AC14" s="11">
        <f>+R14*'Dropdown payment'!$B$1</f>
        <v>0</v>
      </c>
      <c r="AD14" s="11">
        <f>$R14*'Dropdown payment'!$B$2</f>
        <v>0</v>
      </c>
      <c r="AE14" s="11">
        <f>$R14*'Dropdown payment'!$B$3</f>
        <v>0</v>
      </c>
      <c r="AF14" s="11">
        <f>$R14*'Dropdown payment'!$B$4</f>
        <v>0</v>
      </c>
      <c r="AG14" s="11"/>
      <c r="AH14" s="172"/>
      <c r="AI14" s="172"/>
      <c r="AJ14" s="172"/>
    </row>
    <row r="15" spans="1:36" ht="15">
      <c r="A15" s="10">
        <f>'INFO SHEET'!B56</f>
        <v>48</v>
      </c>
      <c r="B15" s="371">
        <f>IF('INFO SHEET'!C56&lt;&gt;"",'INFO SHEET'!C56,"")</f>
      </c>
      <c r="C15" s="372">
        <f>+'INFO SHEET'!D56</f>
        <v>0</v>
      </c>
      <c r="D15" s="11">
        <f>+C15*'INFO SHEET'!$D$2</f>
        <v>0</v>
      </c>
      <c r="E15" s="11">
        <f>IF(C15&gt;0,'INFO SHEET'!$E$2,0)</f>
        <v>0</v>
      </c>
      <c r="F15" s="373" t="str">
        <f>IF('INFO SHEET'!E56&lt;&gt;"",'INFO SHEET'!E56,"0")</f>
        <v>0</v>
      </c>
      <c r="G15" s="374" t="str">
        <f>IF('INFO SHEET'!F56&lt;&gt;"",'INFO SHEET'!F56,"0")</f>
        <v>0</v>
      </c>
      <c r="H15" s="373" t="str">
        <f>IF('INFO SHEET'!G56&lt;&gt;"",'INFO SHEET'!G56,"0")</f>
        <v>0</v>
      </c>
      <c r="I15" s="11">
        <f>(F15*'INFO SHEET'!$E$4)+(G15*'INFO SHEET'!$F$4)+(H15*'INFO SHEET'!$G$4)</f>
        <v>0</v>
      </c>
      <c r="J15" s="163"/>
      <c r="K15" s="11">
        <f t="shared" si="0"/>
        <v>0</v>
      </c>
      <c r="L15" s="11">
        <f>+K15*'VAT ADJUSTMENT'!$D$3</f>
        <v>0</v>
      </c>
      <c r="M15" s="163"/>
      <c r="N15" s="11">
        <f t="shared" si="1"/>
        <v>0</v>
      </c>
      <c r="O15" s="11">
        <f>+N15*'VAT ADJUSTMENT'!$C$4</f>
        <v>0</v>
      </c>
      <c r="P15" s="96">
        <f t="shared" si="2"/>
        <v>0</v>
      </c>
      <c r="Q15" s="250"/>
      <c r="R15" s="11">
        <f t="shared" si="3"/>
        <v>0</v>
      </c>
      <c r="S15" s="11">
        <f>IF('INFO SHEET'!L56="Card",AC15,IF('INFO SHEET'!L56="Cash",AD15,IF('INFO SHEET'!L56="cheque",AE15,IF('INFO SHEET'!L56="Bank Transfer",AF15,IF('INFO SHEET'!L56=0,0)))))</f>
        <v>0</v>
      </c>
      <c r="T15" s="96">
        <f t="shared" si="4"/>
        <v>0</v>
      </c>
      <c r="U15" s="250"/>
      <c r="V15" s="250"/>
      <c r="W15" s="11">
        <f>IF('INFO SHEET'!$L56="Card",R15,0)</f>
        <v>0</v>
      </c>
      <c r="X15" s="11">
        <f>IF('INFO SHEET'!L56="Cash",R15,0)</f>
        <v>0</v>
      </c>
      <c r="Y15" s="11">
        <f>IF('INFO SHEET'!L56="Cheque",R15,0)</f>
        <v>0</v>
      </c>
      <c r="Z15" s="11">
        <f>IF('INFO SHEET'!L56="Bank Transfer",R15,0)</f>
        <v>0</v>
      </c>
      <c r="AA15" s="11"/>
      <c r="AB15" s="250"/>
      <c r="AC15" s="11">
        <f>+R15*'Dropdown payment'!$B$1</f>
        <v>0</v>
      </c>
      <c r="AD15" s="11">
        <f>$R15*'Dropdown payment'!$B$2</f>
        <v>0</v>
      </c>
      <c r="AE15" s="11">
        <f>$R15*'Dropdown payment'!$B$3</f>
        <v>0</v>
      </c>
      <c r="AF15" s="11">
        <f>$R15*'Dropdown payment'!$B$4</f>
        <v>0</v>
      </c>
      <c r="AG15" s="11"/>
      <c r="AH15" s="172"/>
      <c r="AI15" s="172"/>
      <c r="AJ15" s="172"/>
    </row>
    <row r="16" spans="1:36" ht="15">
      <c r="A16" s="10">
        <f>'INFO SHEET'!B57</f>
        <v>49</v>
      </c>
      <c r="B16" s="371">
        <f>IF('INFO SHEET'!C57&lt;&gt;"",'INFO SHEET'!C57,"")</f>
      </c>
      <c r="C16" s="372">
        <f>+'INFO SHEET'!D57</f>
        <v>0</v>
      </c>
      <c r="D16" s="11">
        <f>+C16*'INFO SHEET'!$D$2</f>
        <v>0</v>
      </c>
      <c r="E16" s="11">
        <f>IF(C16&gt;0,'INFO SHEET'!$E$2,0)</f>
        <v>0</v>
      </c>
      <c r="F16" s="373" t="str">
        <f>IF('INFO SHEET'!E57&lt;&gt;"",'INFO SHEET'!E57,"0")</f>
        <v>0</v>
      </c>
      <c r="G16" s="374" t="str">
        <f>IF('INFO SHEET'!F57&lt;&gt;"",'INFO SHEET'!F57,"0")</f>
        <v>0</v>
      </c>
      <c r="H16" s="373" t="str">
        <f>IF('INFO SHEET'!G57&lt;&gt;"",'INFO SHEET'!G57,"0")</f>
        <v>0</v>
      </c>
      <c r="I16" s="11">
        <f>(F16*'INFO SHEET'!$E$4)+(G16*'INFO SHEET'!$F$4)+(H16*'INFO SHEET'!$G$4)</f>
        <v>0</v>
      </c>
      <c r="J16" s="163"/>
      <c r="K16" s="11">
        <f t="shared" si="0"/>
        <v>0</v>
      </c>
      <c r="L16" s="11">
        <f>+K16*'VAT ADJUSTMENT'!$D$3</f>
        <v>0</v>
      </c>
      <c r="M16" s="163"/>
      <c r="N16" s="11">
        <f t="shared" si="1"/>
        <v>0</v>
      </c>
      <c r="O16" s="11">
        <f>+N16*'VAT ADJUSTMENT'!$C$4</f>
        <v>0</v>
      </c>
      <c r="P16" s="96">
        <f t="shared" si="2"/>
        <v>0</v>
      </c>
      <c r="Q16" s="250"/>
      <c r="R16" s="11">
        <f t="shared" si="3"/>
        <v>0</v>
      </c>
      <c r="S16" s="11">
        <f>IF('INFO SHEET'!L57="Card",AC16,IF('INFO SHEET'!L57="Cash",AD16,IF('INFO SHEET'!L57="cheque",AE16,IF('INFO SHEET'!L57="Bank Transfer",AF16,IF('INFO SHEET'!L57=0,0)))))</f>
        <v>0</v>
      </c>
      <c r="T16" s="96">
        <f t="shared" si="4"/>
        <v>0</v>
      </c>
      <c r="U16" s="250"/>
      <c r="V16" s="250"/>
      <c r="W16" s="11">
        <f>IF('INFO SHEET'!$L57="Card",R16,0)</f>
        <v>0</v>
      </c>
      <c r="X16" s="11">
        <f>IF('INFO SHEET'!L57="Cash",R16,0)</f>
        <v>0</v>
      </c>
      <c r="Y16" s="11">
        <f>IF('INFO SHEET'!L57="Cheque",R16,0)</f>
        <v>0</v>
      </c>
      <c r="Z16" s="11">
        <f>IF('INFO SHEET'!L57="Bank Transfer",R16,0)</f>
        <v>0</v>
      </c>
      <c r="AA16" s="11"/>
      <c r="AB16" s="250"/>
      <c r="AC16" s="11">
        <f>+R16*'Dropdown payment'!$B$1</f>
        <v>0</v>
      </c>
      <c r="AD16" s="11">
        <f>$R16*'Dropdown payment'!$B$2</f>
        <v>0</v>
      </c>
      <c r="AE16" s="11">
        <f>$R16*'Dropdown payment'!$B$3</f>
        <v>0</v>
      </c>
      <c r="AF16" s="11">
        <f>$R16*'Dropdown payment'!$B$4</f>
        <v>0</v>
      </c>
      <c r="AG16" s="11"/>
      <c r="AH16" s="172"/>
      <c r="AI16" s="172"/>
      <c r="AJ16" s="172"/>
    </row>
    <row r="17" spans="1:36" ht="15">
      <c r="A17" s="10">
        <f>'INFO SHEET'!B58</f>
        <v>50</v>
      </c>
      <c r="B17" s="371">
        <f>IF('INFO SHEET'!C58&lt;&gt;"",'INFO SHEET'!C58,"")</f>
      </c>
      <c r="C17" s="372">
        <f>+'INFO SHEET'!D58</f>
        <v>0</v>
      </c>
      <c r="D17" s="11">
        <f>+C17*'INFO SHEET'!$D$2</f>
        <v>0</v>
      </c>
      <c r="E17" s="11">
        <f>IF(C17&gt;0,'INFO SHEET'!$E$2,0)</f>
        <v>0</v>
      </c>
      <c r="F17" s="373" t="str">
        <f>IF('INFO SHEET'!E58&lt;&gt;"",'INFO SHEET'!E58,"0")</f>
        <v>0</v>
      </c>
      <c r="G17" s="374" t="str">
        <f>IF('INFO SHEET'!F58&lt;&gt;"",'INFO SHEET'!F58,"0")</f>
        <v>0</v>
      </c>
      <c r="H17" s="373" t="str">
        <f>IF('INFO SHEET'!G58&lt;&gt;"",'INFO SHEET'!G58,"0")</f>
        <v>0</v>
      </c>
      <c r="I17" s="11">
        <f>(F17*'INFO SHEET'!$E$4)+(G17*'INFO SHEET'!$F$4)+(H17*'INFO SHEET'!$G$4)</f>
        <v>0</v>
      </c>
      <c r="J17" s="163"/>
      <c r="K17" s="11">
        <f t="shared" si="0"/>
        <v>0</v>
      </c>
      <c r="L17" s="11">
        <f>+K17*'VAT ADJUSTMENT'!$D$3</f>
        <v>0</v>
      </c>
      <c r="M17" s="163"/>
      <c r="N17" s="11">
        <f t="shared" si="1"/>
        <v>0</v>
      </c>
      <c r="O17" s="11">
        <f>+N17*'VAT ADJUSTMENT'!$C$4</f>
        <v>0</v>
      </c>
      <c r="P17" s="96">
        <f t="shared" si="2"/>
        <v>0</v>
      </c>
      <c r="Q17" s="250"/>
      <c r="R17" s="11">
        <f t="shared" si="3"/>
        <v>0</v>
      </c>
      <c r="S17" s="11">
        <f>IF('INFO SHEET'!L58="Card",AC17,IF('INFO SHEET'!L58="Cash",AD17,IF('INFO SHEET'!L58="cheque",AE17,IF('INFO SHEET'!L58="Bank Transfer",AF17,IF('INFO SHEET'!L58=0,0)))))</f>
        <v>0</v>
      </c>
      <c r="T17" s="96">
        <f t="shared" si="4"/>
        <v>0</v>
      </c>
      <c r="U17" s="250"/>
      <c r="V17" s="250"/>
      <c r="W17" s="11">
        <f>IF('INFO SHEET'!$L58="Card",R17,0)</f>
        <v>0</v>
      </c>
      <c r="X17" s="11">
        <f>IF('INFO SHEET'!L58="Cash",R17,0)</f>
        <v>0</v>
      </c>
      <c r="Y17" s="11">
        <f>IF('INFO SHEET'!L58="Cheque",R17,0)</f>
        <v>0</v>
      </c>
      <c r="Z17" s="11">
        <f>IF('INFO SHEET'!L58="Bank Transfer",R17,0)</f>
        <v>0</v>
      </c>
      <c r="AA17" s="11"/>
      <c r="AB17" s="250"/>
      <c r="AC17" s="11">
        <f>+R17*'Dropdown payment'!$B$1</f>
        <v>0</v>
      </c>
      <c r="AD17" s="11">
        <f>$R17*'Dropdown payment'!$B$2</f>
        <v>0</v>
      </c>
      <c r="AE17" s="11">
        <f>$R17*'Dropdown payment'!$B$3</f>
        <v>0</v>
      </c>
      <c r="AF17" s="11">
        <f>$R17*'Dropdown payment'!$B$4</f>
        <v>0</v>
      </c>
      <c r="AG17" s="11"/>
      <c r="AH17" s="172"/>
      <c r="AI17" s="172"/>
      <c r="AJ17" s="172"/>
    </row>
    <row r="18" spans="1:36" ht="15">
      <c r="A18" s="10">
        <f>'INFO SHEET'!B59</f>
        <v>51</v>
      </c>
      <c r="B18" s="371">
        <f>IF('INFO SHEET'!C59&lt;&gt;"",'INFO SHEET'!C59,"")</f>
      </c>
      <c r="C18" s="372">
        <f>+'INFO SHEET'!D59</f>
        <v>0</v>
      </c>
      <c r="D18" s="11">
        <f>+C18*'INFO SHEET'!$D$2</f>
        <v>0</v>
      </c>
      <c r="E18" s="11">
        <f>IF(C18&gt;0,'INFO SHEET'!$E$2,0)</f>
        <v>0</v>
      </c>
      <c r="F18" s="373" t="str">
        <f>IF('INFO SHEET'!E59&lt;&gt;"",'INFO SHEET'!E59,"0")</f>
        <v>0</v>
      </c>
      <c r="G18" s="374" t="str">
        <f>IF('INFO SHEET'!F59&lt;&gt;"",'INFO SHEET'!F59,"0")</f>
        <v>0</v>
      </c>
      <c r="H18" s="373" t="str">
        <f>IF('INFO SHEET'!G59&lt;&gt;"",'INFO SHEET'!G59,"0")</f>
        <v>0</v>
      </c>
      <c r="I18" s="11">
        <f>(F18*'INFO SHEET'!$E$4)+(G18*'INFO SHEET'!$F$4)+(H18*'INFO SHEET'!$G$4)</f>
        <v>0</v>
      </c>
      <c r="J18" s="163"/>
      <c r="K18" s="11">
        <f t="shared" si="0"/>
        <v>0</v>
      </c>
      <c r="L18" s="11">
        <f>+K18*'VAT ADJUSTMENT'!$D$3</f>
        <v>0</v>
      </c>
      <c r="M18" s="163"/>
      <c r="N18" s="11">
        <f t="shared" si="1"/>
        <v>0</v>
      </c>
      <c r="O18" s="11">
        <f>+N18*'VAT ADJUSTMENT'!$C$4</f>
        <v>0</v>
      </c>
      <c r="P18" s="96">
        <f t="shared" si="2"/>
        <v>0</v>
      </c>
      <c r="Q18" s="250"/>
      <c r="R18" s="11">
        <f t="shared" si="3"/>
        <v>0</v>
      </c>
      <c r="S18" s="11">
        <f>IF('INFO SHEET'!L59="Card",AC18,IF('INFO SHEET'!L59="Cash",AD18,IF('INFO SHEET'!L59="cheque",AE18,IF('INFO SHEET'!L59="Bank Transfer",AF18,IF('INFO SHEET'!L59=0,0)))))</f>
        <v>0</v>
      </c>
      <c r="T18" s="96">
        <f t="shared" si="4"/>
        <v>0</v>
      </c>
      <c r="U18" s="250"/>
      <c r="V18" s="250"/>
      <c r="W18" s="11">
        <f>IF('INFO SHEET'!$L59="Card",R18,0)</f>
        <v>0</v>
      </c>
      <c r="X18" s="11">
        <f>IF('INFO SHEET'!L59="Cash",R18,0)</f>
        <v>0</v>
      </c>
      <c r="Y18" s="11">
        <f>IF('INFO SHEET'!L59="Cheque",R18,0)</f>
        <v>0</v>
      </c>
      <c r="Z18" s="11">
        <f>IF('INFO SHEET'!L59="Bank Transfer",R18,0)</f>
        <v>0</v>
      </c>
      <c r="AA18" s="11"/>
      <c r="AB18" s="250"/>
      <c r="AC18" s="11">
        <f>+R18*'Dropdown payment'!$B$1</f>
        <v>0</v>
      </c>
      <c r="AD18" s="11">
        <f>$R18*'Dropdown payment'!$B$2</f>
        <v>0</v>
      </c>
      <c r="AE18" s="11">
        <f>$R18*'Dropdown payment'!$B$3</f>
        <v>0</v>
      </c>
      <c r="AF18" s="11">
        <f>$R18*'Dropdown payment'!$B$4</f>
        <v>0</v>
      </c>
      <c r="AG18" s="11"/>
      <c r="AH18" s="172"/>
      <c r="AI18" s="172"/>
      <c r="AJ18" s="172"/>
    </row>
    <row r="19" spans="1:36" ht="15">
      <c r="A19" s="10">
        <f>'INFO SHEET'!B60</f>
        <v>52</v>
      </c>
      <c r="B19" s="371">
        <f>IF('INFO SHEET'!C60&lt;&gt;"",'INFO SHEET'!C60,"")</f>
      </c>
      <c r="C19" s="372">
        <f>+'INFO SHEET'!D60</f>
        <v>0</v>
      </c>
      <c r="D19" s="11">
        <f>+C19*'INFO SHEET'!$D$2</f>
        <v>0</v>
      </c>
      <c r="E19" s="11">
        <f>IF(C19&gt;0,'INFO SHEET'!$E$2,0)</f>
        <v>0</v>
      </c>
      <c r="F19" s="373" t="str">
        <f>IF('INFO SHEET'!E60&lt;&gt;"",'INFO SHEET'!E60,"0")</f>
        <v>0</v>
      </c>
      <c r="G19" s="374" t="str">
        <f>IF('INFO SHEET'!F60&lt;&gt;"",'INFO SHEET'!F60,"0")</f>
        <v>0</v>
      </c>
      <c r="H19" s="373" t="str">
        <f>IF('INFO SHEET'!G60&lt;&gt;"",'INFO SHEET'!G60,"0")</f>
        <v>0</v>
      </c>
      <c r="I19" s="11">
        <f>(F19*'INFO SHEET'!$E$4)+(G19*'INFO SHEET'!$F$4)+(H19*'INFO SHEET'!$G$4)</f>
        <v>0</v>
      </c>
      <c r="J19" s="163"/>
      <c r="K19" s="11">
        <f t="shared" si="0"/>
        <v>0</v>
      </c>
      <c r="L19" s="11">
        <f>+K19*'VAT ADJUSTMENT'!$D$3</f>
        <v>0</v>
      </c>
      <c r="M19" s="163"/>
      <c r="N19" s="11">
        <f t="shared" si="1"/>
        <v>0</v>
      </c>
      <c r="O19" s="11">
        <f>+N19*'VAT ADJUSTMENT'!$C$4</f>
        <v>0</v>
      </c>
      <c r="P19" s="96">
        <f t="shared" si="2"/>
        <v>0</v>
      </c>
      <c r="Q19" s="250"/>
      <c r="R19" s="11">
        <f t="shared" si="3"/>
        <v>0</v>
      </c>
      <c r="S19" s="11">
        <f>IF('INFO SHEET'!L60="Card",AC19,IF('INFO SHEET'!L60="Cash",AD19,IF('INFO SHEET'!L60="cheque",AE19,IF('INFO SHEET'!L60="Bank Transfer",AF19,IF('INFO SHEET'!L60=0,0)))))</f>
        <v>0</v>
      </c>
      <c r="T19" s="96">
        <f t="shared" si="4"/>
        <v>0</v>
      </c>
      <c r="U19" s="250"/>
      <c r="V19" s="250"/>
      <c r="W19" s="11">
        <f>IF('INFO SHEET'!$L60="Card",R19,0)</f>
        <v>0</v>
      </c>
      <c r="X19" s="11">
        <f>IF('INFO SHEET'!L60="Cash",R19,0)</f>
        <v>0</v>
      </c>
      <c r="Y19" s="11">
        <f>IF('INFO SHEET'!L60="Cheque",R19,0)</f>
        <v>0</v>
      </c>
      <c r="Z19" s="11">
        <f>IF('INFO SHEET'!L60="Bank Transfer",R19,0)</f>
        <v>0</v>
      </c>
      <c r="AA19" s="11"/>
      <c r="AB19" s="250"/>
      <c r="AC19" s="11">
        <f>+R19*'Dropdown payment'!$B$1</f>
        <v>0</v>
      </c>
      <c r="AD19" s="11">
        <f>$R19*'Dropdown payment'!$B$2</f>
        <v>0</v>
      </c>
      <c r="AE19" s="11">
        <f>$R19*'Dropdown payment'!$B$3</f>
        <v>0</v>
      </c>
      <c r="AF19" s="11">
        <f>$R19*'Dropdown payment'!$B$4</f>
        <v>0</v>
      </c>
      <c r="AG19" s="11"/>
      <c r="AH19" s="172"/>
      <c r="AI19" s="172"/>
      <c r="AJ19" s="172"/>
    </row>
    <row r="20" spans="1:36" ht="15">
      <c r="A20" s="10">
        <f>'INFO SHEET'!B61</f>
        <v>53</v>
      </c>
      <c r="B20" s="371">
        <f>IF('INFO SHEET'!C61&lt;&gt;"",'INFO SHEET'!C61,"")</f>
      </c>
      <c r="C20" s="372">
        <f>+'INFO SHEET'!D61</f>
        <v>0</v>
      </c>
      <c r="D20" s="11">
        <f>+C20*'INFO SHEET'!$D$2</f>
        <v>0</v>
      </c>
      <c r="E20" s="11">
        <f>IF(C20&gt;0,'INFO SHEET'!$E$2,0)</f>
        <v>0</v>
      </c>
      <c r="F20" s="373" t="str">
        <f>IF('INFO SHEET'!E61&lt;&gt;"",'INFO SHEET'!E61,"0")</f>
        <v>0</v>
      </c>
      <c r="G20" s="374" t="str">
        <f>IF('INFO SHEET'!F61&lt;&gt;"",'INFO SHEET'!F61,"0")</f>
        <v>0</v>
      </c>
      <c r="H20" s="373" t="str">
        <f>IF('INFO SHEET'!G61&lt;&gt;"",'INFO SHEET'!G61,"0")</f>
        <v>0</v>
      </c>
      <c r="I20" s="11">
        <f>(F20*'INFO SHEET'!$E$4)+(G20*'INFO SHEET'!$F$4)+(H20*'INFO SHEET'!$G$4)</f>
        <v>0</v>
      </c>
      <c r="J20" s="163"/>
      <c r="K20" s="11">
        <f t="shared" si="0"/>
        <v>0</v>
      </c>
      <c r="L20" s="11">
        <f>+K20*'VAT ADJUSTMENT'!$D$3</f>
        <v>0</v>
      </c>
      <c r="M20" s="163"/>
      <c r="N20" s="11">
        <f t="shared" si="1"/>
        <v>0</v>
      </c>
      <c r="O20" s="11">
        <f>+N20*'VAT ADJUSTMENT'!$C$4</f>
        <v>0</v>
      </c>
      <c r="P20" s="96">
        <f t="shared" si="2"/>
        <v>0</v>
      </c>
      <c r="Q20" s="250"/>
      <c r="R20" s="11">
        <f t="shared" si="3"/>
        <v>0</v>
      </c>
      <c r="S20" s="11">
        <f>IF('INFO SHEET'!L61="Card",AC20,IF('INFO SHEET'!L61="Cash",AD20,IF('INFO SHEET'!L61="cheque",AE20,IF('INFO SHEET'!L61="Bank Transfer",AF20,IF('INFO SHEET'!L61=0,0)))))</f>
        <v>0</v>
      </c>
      <c r="T20" s="96">
        <f t="shared" si="4"/>
        <v>0</v>
      </c>
      <c r="U20" s="250"/>
      <c r="V20" s="250"/>
      <c r="W20" s="11">
        <f>IF('INFO SHEET'!$L61="Card",R20,0)</f>
        <v>0</v>
      </c>
      <c r="X20" s="11">
        <f>IF('INFO SHEET'!L61="Cash",R20,0)</f>
        <v>0</v>
      </c>
      <c r="Y20" s="11">
        <f>IF('INFO SHEET'!L61="Cheque",R20,0)</f>
        <v>0</v>
      </c>
      <c r="Z20" s="11">
        <f>IF('INFO SHEET'!L61="Bank Transfer",R20,0)</f>
        <v>0</v>
      </c>
      <c r="AA20" s="11"/>
      <c r="AB20" s="250"/>
      <c r="AC20" s="11">
        <f>+R20*'Dropdown payment'!$B$1</f>
        <v>0</v>
      </c>
      <c r="AD20" s="11">
        <f>$R20*'Dropdown payment'!$B$2</f>
        <v>0</v>
      </c>
      <c r="AE20" s="11">
        <f>$R20*'Dropdown payment'!$B$3</f>
        <v>0</v>
      </c>
      <c r="AF20" s="11">
        <f>$R20*'Dropdown payment'!$B$4</f>
        <v>0</v>
      </c>
      <c r="AG20" s="11"/>
      <c r="AH20" s="172"/>
      <c r="AI20" s="172"/>
      <c r="AJ20" s="172"/>
    </row>
    <row r="21" spans="1:36" ht="15">
      <c r="A21" s="10">
        <f>'INFO SHEET'!B62</f>
        <v>54</v>
      </c>
      <c r="B21" s="371">
        <f>IF('INFO SHEET'!C62&lt;&gt;"",'INFO SHEET'!C62,"")</f>
      </c>
      <c r="C21" s="372">
        <f>+'INFO SHEET'!D62</f>
        <v>0</v>
      </c>
      <c r="D21" s="11">
        <f>+C21*'INFO SHEET'!$D$2</f>
        <v>0</v>
      </c>
      <c r="E21" s="11">
        <f>IF(C21&gt;0,'INFO SHEET'!$E$2,0)</f>
        <v>0</v>
      </c>
      <c r="F21" s="373" t="str">
        <f>IF('INFO SHEET'!E62&lt;&gt;"",'INFO SHEET'!E62,"0")</f>
        <v>0</v>
      </c>
      <c r="G21" s="374" t="str">
        <f>IF('INFO SHEET'!F62&lt;&gt;"",'INFO SHEET'!F62,"0")</f>
        <v>0</v>
      </c>
      <c r="H21" s="373" t="str">
        <f>IF('INFO SHEET'!G62&lt;&gt;"",'INFO SHEET'!G62,"0")</f>
        <v>0</v>
      </c>
      <c r="I21" s="11">
        <f>(F21*'INFO SHEET'!$E$4)+(G21*'INFO SHEET'!$F$4)+(H21*'INFO SHEET'!$G$4)</f>
        <v>0</v>
      </c>
      <c r="J21" s="163"/>
      <c r="K21" s="11">
        <f t="shared" si="0"/>
        <v>0</v>
      </c>
      <c r="L21" s="11">
        <f>+K21*'VAT ADJUSTMENT'!$D$3</f>
        <v>0</v>
      </c>
      <c r="M21" s="163"/>
      <c r="N21" s="11">
        <f t="shared" si="1"/>
        <v>0</v>
      </c>
      <c r="O21" s="11">
        <f>+N21*'VAT ADJUSTMENT'!$C$4</f>
        <v>0</v>
      </c>
      <c r="P21" s="96">
        <f t="shared" si="2"/>
        <v>0</v>
      </c>
      <c r="Q21" s="250"/>
      <c r="R21" s="11">
        <f t="shared" si="3"/>
        <v>0</v>
      </c>
      <c r="S21" s="11">
        <f>IF('INFO SHEET'!L62="Card",AC21,IF('INFO SHEET'!L62="Cash",AD21,IF('INFO SHEET'!L62="cheque",AE21,IF('INFO SHEET'!L62="Bank Transfer",AF21,IF('INFO SHEET'!L62=0,0)))))</f>
        <v>0</v>
      </c>
      <c r="T21" s="96">
        <f t="shared" si="4"/>
        <v>0</v>
      </c>
      <c r="U21" s="250"/>
      <c r="V21" s="250"/>
      <c r="W21" s="11">
        <f>IF('INFO SHEET'!$L62="Card",R21,0)</f>
        <v>0</v>
      </c>
      <c r="X21" s="11">
        <f>IF('INFO SHEET'!L62="Cash",R21,0)</f>
        <v>0</v>
      </c>
      <c r="Y21" s="11">
        <f>IF('INFO SHEET'!L62="Cheque",R21,0)</f>
        <v>0</v>
      </c>
      <c r="Z21" s="11">
        <f>IF('INFO SHEET'!L62="Bank Transfer",R21,0)</f>
        <v>0</v>
      </c>
      <c r="AA21" s="11"/>
      <c r="AB21" s="250"/>
      <c r="AC21" s="11">
        <f>+R21*'Dropdown payment'!$B$1</f>
        <v>0</v>
      </c>
      <c r="AD21" s="11">
        <f>$R21*'Dropdown payment'!$B$2</f>
        <v>0</v>
      </c>
      <c r="AE21" s="11">
        <f>$R21*'Dropdown payment'!$B$3</f>
        <v>0</v>
      </c>
      <c r="AF21" s="11">
        <f>$R21*'Dropdown payment'!$B$4</f>
        <v>0</v>
      </c>
      <c r="AG21" s="11"/>
      <c r="AH21" s="172"/>
      <c r="AI21" s="172"/>
      <c r="AJ21" s="172"/>
    </row>
    <row r="22" spans="1:36" ht="15">
      <c r="A22" s="10">
        <f>'INFO SHEET'!B63</f>
        <v>55</v>
      </c>
      <c r="B22" s="371">
        <f>IF('INFO SHEET'!C63&lt;&gt;"",'INFO SHEET'!C63,"")</f>
      </c>
      <c r="C22" s="372">
        <f>+'INFO SHEET'!D63</f>
        <v>0</v>
      </c>
      <c r="D22" s="11">
        <f>+C22*'INFO SHEET'!$D$2</f>
        <v>0</v>
      </c>
      <c r="E22" s="11">
        <f>IF(C22&gt;0,'INFO SHEET'!$E$2,0)</f>
        <v>0</v>
      </c>
      <c r="F22" s="373" t="str">
        <f>IF('INFO SHEET'!E63&lt;&gt;"",'INFO SHEET'!E63,"0")</f>
        <v>0</v>
      </c>
      <c r="G22" s="374" t="str">
        <f>IF('INFO SHEET'!F63&lt;&gt;"",'INFO SHEET'!F63,"0")</f>
        <v>0</v>
      </c>
      <c r="H22" s="373" t="str">
        <f>IF('INFO SHEET'!G63&lt;&gt;"",'INFO SHEET'!G63,"0")</f>
        <v>0</v>
      </c>
      <c r="I22" s="11">
        <f>(F22*'INFO SHEET'!$E$4)+(G22*'INFO SHEET'!$F$4)+(H22*'INFO SHEET'!$G$4)</f>
        <v>0</v>
      </c>
      <c r="J22" s="163"/>
      <c r="K22" s="11">
        <f t="shared" si="0"/>
        <v>0</v>
      </c>
      <c r="L22" s="11">
        <f>+K22*'VAT ADJUSTMENT'!$D$3</f>
        <v>0</v>
      </c>
      <c r="M22" s="163"/>
      <c r="N22" s="11">
        <f t="shared" si="1"/>
        <v>0</v>
      </c>
      <c r="O22" s="11">
        <f>+N22*'VAT ADJUSTMENT'!$C$4</f>
        <v>0</v>
      </c>
      <c r="P22" s="96">
        <f t="shared" si="2"/>
        <v>0</v>
      </c>
      <c r="Q22" s="250"/>
      <c r="R22" s="11">
        <f t="shared" si="3"/>
        <v>0</v>
      </c>
      <c r="S22" s="11">
        <f>IF('INFO SHEET'!L63="Card",AC22,IF('INFO SHEET'!L63="Cash",AD22,IF('INFO SHEET'!L63="cheque",AE22,IF('INFO SHEET'!L63="Bank Transfer",AF22,IF('INFO SHEET'!L63=0,0)))))</f>
        <v>0</v>
      </c>
      <c r="T22" s="96">
        <f t="shared" si="4"/>
        <v>0</v>
      </c>
      <c r="U22" s="250"/>
      <c r="V22" s="250"/>
      <c r="W22" s="11">
        <f>IF('INFO SHEET'!$L63="Card",R22,0)</f>
        <v>0</v>
      </c>
      <c r="X22" s="11">
        <f>IF('INFO SHEET'!L63="Cash",R22,0)</f>
        <v>0</v>
      </c>
      <c r="Y22" s="11">
        <f>IF('INFO SHEET'!L63="Cheque",R22,0)</f>
        <v>0</v>
      </c>
      <c r="Z22" s="11">
        <f>IF('INFO SHEET'!L63="Bank Transfer",R22,0)</f>
        <v>0</v>
      </c>
      <c r="AA22" s="11"/>
      <c r="AB22" s="250"/>
      <c r="AC22" s="11">
        <f>+R22*'Dropdown payment'!$B$1</f>
        <v>0</v>
      </c>
      <c r="AD22" s="11">
        <f>$R22*'Dropdown payment'!$B$2</f>
        <v>0</v>
      </c>
      <c r="AE22" s="11">
        <f>$R22*'Dropdown payment'!$B$3</f>
        <v>0</v>
      </c>
      <c r="AF22" s="11">
        <f>$R22*'Dropdown payment'!$B$4</f>
        <v>0</v>
      </c>
      <c r="AG22" s="11"/>
      <c r="AH22" s="172"/>
      <c r="AI22" s="172"/>
      <c r="AJ22" s="172"/>
    </row>
    <row r="23" spans="1:36" ht="15">
      <c r="A23" s="10">
        <f>'INFO SHEET'!B64</f>
        <v>56</v>
      </c>
      <c r="B23" s="371">
        <f>IF('INFO SHEET'!C64&lt;&gt;"",'INFO SHEET'!C64,"")</f>
      </c>
      <c r="C23" s="372">
        <f>+'INFO SHEET'!D64</f>
        <v>0</v>
      </c>
      <c r="D23" s="11">
        <f>+C23*'INFO SHEET'!$D$2</f>
        <v>0</v>
      </c>
      <c r="E23" s="11">
        <f>IF(C23&gt;0,'INFO SHEET'!$E$2,0)</f>
        <v>0</v>
      </c>
      <c r="F23" s="373" t="str">
        <f>IF('INFO SHEET'!E64&lt;&gt;"",'INFO SHEET'!E64,"0")</f>
        <v>0</v>
      </c>
      <c r="G23" s="374" t="str">
        <f>IF('INFO SHEET'!F64&lt;&gt;"",'INFO SHEET'!F64,"0")</f>
        <v>0</v>
      </c>
      <c r="H23" s="373" t="str">
        <f>IF('INFO SHEET'!G64&lt;&gt;"",'INFO SHEET'!G64,"0")</f>
        <v>0</v>
      </c>
      <c r="I23" s="11">
        <f>(F23*'INFO SHEET'!$E$4)+(G23*'INFO SHEET'!$F$4)+(H23*'INFO SHEET'!$G$4)</f>
        <v>0</v>
      </c>
      <c r="J23" s="163"/>
      <c r="K23" s="11">
        <f t="shared" si="0"/>
        <v>0</v>
      </c>
      <c r="L23" s="11">
        <f>+K23*'VAT ADJUSTMENT'!$D$3</f>
        <v>0</v>
      </c>
      <c r="M23" s="163"/>
      <c r="N23" s="11">
        <f t="shared" si="1"/>
        <v>0</v>
      </c>
      <c r="O23" s="11">
        <f>+N23*'VAT ADJUSTMENT'!$C$4</f>
        <v>0</v>
      </c>
      <c r="P23" s="96">
        <f t="shared" si="2"/>
        <v>0</v>
      </c>
      <c r="Q23" s="250"/>
      <c r="R23" s="11">
        <f t="shared" si="3"/>
        <v>0</v>
      </c>
      <c r="S23" s="11">
        <f>IF('INFO SHEET'!L64="Card",AC23,IF('INFO SHEET'!L64="Cash",AD23,IF('INFO SHEET'!L64="cheque",AE23,IF('INFO SHEET'!L64="Bank Transfer",AF23,IF('INFO SHEET'!L64=0,0)))))</f>
        <v>0</v>
      </c>
      <c r="T23" s="96">
        <f t="shared" si="4"/>
        <v>0</v>
      </c>
      <c r="U23" s="250"/>
      <c r="V23" s="250"/>
      <c r="W23" s="11">
        <f>IF('INFO SHEET'!$L64="Card",R23,0)</f>
        <v>0</v>
      </c>
      <c r="X23" s="11">
        <f>IF('INFO SHEET'!L64="Cash",R23,0)</f>
        <v>0</v>
      </c>
      <c r="Y23" s="11">
        <f>IF('INFO SHEET'!L64="Cheque",R23,0)</f>
        <v>0</v>
      </c>
      <c r="Z23" s="11">
        <f>IF('INFO SHEET'!L64="Bank Transfer",R23,0)</f>
        <v>0</v>
      </c>
      <c r="AA23" s="11"/>
      <c r="AB23" s="250"/>
      <c r="AC23" s="11">
        <f>+R23*'Dropdown payment'!$B$1</f>
        <v>0</v>
      </c>
      <c r="AD23" s="11">
        <f>$R23*'Dropdown payment'!$B$2</f>
        <v>0</v>
      </c>
      <c r="AE23" s="11">
        <f>$R23*'Dropdown payment'!$B$3</f>
        <v>0</v>
      </c>
      <c r="AF23" s="11">
        <f>$R23*'Dropdown payment'!$B$4</f>
        <v>0</v>
      </c>
      <c r="AG23" s="11"/>
      <c r="AH23" s="172"/>
      <c r="AI23" s="172"/>
      <c r="AJ23" s="172"/>
    </row>
    <row r="24" spans="1:36" ht="15">
      <c r="A24" s="10">
        <f>'INFO SHEET'!B65</f>
        <v>57</v>
      </c>
      <c r="B24" s="371">
        <f>IF('INFO SHEET'!C65&lt;&gt;"",'INFO SHEET'!C65,"")</f>
      </c>
      <c r="C24" s="372">
        <f>+'INFO SHEET'!D65</f>
        <v>0</v>
      </c>
      <c r="D24" s="11">
        <f>+C24*'INFO SHEET'!$D$2</f>
        <v>0</v>
      </c>
      <c r="E24" s="11">
        <f>IF(C24&gt;0,'INFO SHEET'!$E$2,0)</f>
        <v>0</v>
      </c>
      <c r="F24" s="373" t="str">
        <f>IF('INFO SHEET'!E65&lt;&gt;"",'INFO SHEET'!E65,"0")</f>
        <v>0</v>
      </c>
      <c r="G24" s="374" t="str">
        <f>IF('INFO SHEET'!F65&lt;&gt;"",'INFO SHEET'!F65,"0")</f>
        <v>0</v>
      </c>
      <c r="H24" s="373" t="str">
        <f>IF('INFO SHEET'!G65&lt;&gt;"",'INFO SHEET'!G65,"0")</f>
        <v>0</v>
      </c>
      <c r="I24" s="11">
        <f>(F24*'INFO SHEET'!$E$4)+(G24*'INFO SHEET'!$F$4)+(H24*'INFO SHEET'!$G$4)</f>
        <v>0</v>
      </c>
      <c r="J24" s="163"/>
      <c r="K24" s="11">
        <f t="shared" si="0"/>
        <v>0</v>
      </c>
      <c r="L24" s="11">
        <f>+K24*'VAT ADJUSTMENT'!$D$3</f>
        <v>0</v>
      </c>
      <c r="M24" s="163"/>
      <c r="N24" s="11">
        <f t="shared" si="1"/>
        <v>0</v>
      </c>
      <c r="O24" s="11">
        <f>+N24*'VAT ADJUSTMENT'!$C$4</f>
        <v>0</v>
      </c>
      <c r="P24" s="96">
        <f t="shared" si="2"/>
        <v>0</v>
      </c>
      <c r="Q24" s="250"/>
      <c r="R24" s="11">
        <f t="shared" si="3"/>
        <v>0</v>
      </c>
      <c r="S24" s="11">
        <f>IF('INFO SHEET'!L65="Card",AC24,IF('INFO SHEET'!L65="Cash",AD24,IF('INFO SHEET'!L65="cheque",AE24,IF('INFO SHEET'!L65="Bank Transfer",AF24,IF('INFO SHEET'!L65=0,0)))))</f>
        <v>0</v>
      </c>
      <c r="T24" s="96">
        <f t="shared" si="4"/>
        <v>0</v>
      </c>
      <c r="U24" s="250"/>
      <c r="V24" s="250"/>
      <c r="W24" s="11">
        <f>IF('INFO SHEET'!$L65="Card",R24,0)</f>
        <v>0</v>
      </c>
      <c r="X24" s="11">
        <f>IF('INFO SHEET'!L65="Cash",R24,0)</f>
        <v>0</v>
      </c>
      <c r="Y24" s="11">
        <f>IF('INFO SHEET'!L65="Cheque",R24,0)</f>
        <v>0</v>
      </c>
      <c r="Z24" s="11">
        <f>IF('INFO SHEET'!L65="Bank Transfer",R24,0)</f>
        <v>0</v>
      </c>
      <c r="AA24" s="11"/>
      <c r="AB24" s="250"/>
      <c r="AC24" s="11">
        <f>+R24*'Dropdown payment'!$B$1</f>
        <v>0</v>
      </c>
      <c r="AD24" s="11">
        <f>$R24*'Dropdown payment'!$B$2</f>
        <v>0</v>
      </c>
      <c r="AE24" s="11">
        <f>$R24*'Dropdown payment'!$B$3</f>
        <v>0</v>
      </c>
      <c r="AF24" s="11">
        <f>$R24*'Dropdown payment'!$B$4</f>
        <v>0</v>
      </c>
      <c r="AG24" s="11"/>
      <c r="AH24" s="172"/>
      <c r="AI24" s="172"/>
      <c r="AJ24" s="172"/>
    </row>
    <row r="25" spans="1:36" ht="15">
      <c r="A25" s="10">
        <f>'INFO SHEET'!B66</f>
        <v>58</v>
      </c>
      <c r="B25" s="371">
        <f>IF('INFO SHEET'!C66&lt;&gt;"",'INFO SHEET'!C66,"")</f>
      </c>
      <c r="C25" s="372">
        <f>+'INFO SHEET'!D66</f>
        <v>0</v>
      </c>
      <c r="D25" s="11">
        <f>+C25*'INFO SHEET'!$D$2</f>
        <v>0</v>
      </c>
      <c r="E25" s="11">
        <f>IF(C25&gt;0,'INFO SHEET'!$E$2,0)</f>
        <v>0</v>
      </c>
      <c r="F25" s="373" t="str">
        <f>IF('INFO SHEET'!E66&lt;&gt;"",'INFO SHEET'!E66,"0")</f>
        <v>0</v>
      </c>
      <c r="G25" s="374" t="str">
        <f>IF('INFO SHEET'!F66&lt;&gt;"",'INFO SHEET'!F66,"0")</f>
        <v>0</v>
      </c>
      <c r="H25" s="373" t="str">
        <f>IF('INFO SHEET'!G66&lt;&gt;"",'INFO SHEET'!G66,"0")</f>
        <v>0</v>
      </c>
      <c r="I25" s="11">
        <f>(F25*'INFO SHEET'!$E$4)+(G25*'INFO SHEET'!$F$4)+(H25*'INFO SHEET'!$G$4)</f>
        <v>0</v>
      </c>
      <c r="J25" s="163"/>
      <c r="K25" s="11">
        <f t="shared" si="0"/>
        <v>0</v>
      </c>
      <c r="L25" s="11">
        <f>+K25*'VAT ADJUSTMENT'!$D$3</f>
        <v>0</v>
      </c>
      <c r="M25" s="163"/>
      <c r="N25" s="11">
        <f t="shared" si="1"/>
        <v>0</v>
      </c>
      <c r="O25" s="11">
        <f>+N25*'VAT ADJUSTMENT'!$C$4</f>
        <v>0</v>
      </c>
      <c r="P25" s="96">
        <f t="shared" si="2"/>
        <v>0</v>
      </c>
      <c r="Q25" s="250"/>
      <c r="R25" s="11">
        <f t="shared" si="3"/>
        <v>0</v>
      </c>
      <c r="S25" s="11">
        <f>IF('INFO SHEET'!L66="Card",AC25,IF('INFO SHEET'!L66="Cash",AD25,IF('INFO SHEET'!L66="cheque",AE25,IF('INFO SHEET'!L66="Bank Transfer",AF25,IF('INFO SHEET'!L66=0,0)))))</f>
        <v>0</v>
      </c>
      <c r="T25" s="96">
        <f t="shared" si="4"/>
        <v>0</v>
      </c>
      <c r="U25" s="250"/>
      <c r="V25" s="250"/>
      <c r="W25" s="11">
        <f>IF('INFO SHEET'!$L66="Card",R25,0)</f>
        <v>0</v>
      </c>
      <c r="X25" s="11">
        <f>IF('INFO SHEET'!L66="Cash",R25,0)</f>
        <v>0</v>
      </c>
      <c r="Y25" s="11">
        <f>IF('INFO SHEET'!L66="Cheque",R25,0)</f>
        <v>0</v>
      </c>
      <c r="Z25" s="11">
        <f>IF('INFO SHEET'!L66="Bank Transfer",R25,0)</f>
        <v>0</v>
      </c>
      <c r="AA25" s="11"/>
      <c r="AB25" s="250"/>
      <c r="AC25" s="11">
        <f>+R25*'Dropdown payment'!$B$1</f>
        <v>0</v>
      </c>
      <c r="AD25" s="11">
        <f>$R25*'Dropdown payment'!$B$2</f>
        <v>0</v>
      </c>
      <c r="AE25" s="11">
        <f>$R25*'Dropdown payment'!$B$3</f>
        <v>0</v>
      </c>
      <c r="AF25" s="11">
        <f>$R25*'Dropdown payment'!$B$4</f>
        <v>0</v>
      </c>
      <c r="AG25" s="11"/>
      <c r="AH25" s="172"/>
      <c r="AI25" s="172"/>
      <c r="AJ25" s="172"/>
    </row>
    <row r="26" spans="1:36" ht="15">
      <c r="A26" s="10">
        <f>'INFO SHEET'!B67</f>
        <v>59</v>
      </c>
      <c r="B26" s="371">
        <f>IF('INFO SHEET'!C67&lt;&gt;"",'INFO SHEET'!C67,"")</f>
      </c>
      <c r="C26" s="372">
        <f>+'INFO SHEET'!D67</f>
        <v>0</v>
      </c>
      <c r="D26" s="11">
        <f>+C26*'INFO SHEET'!$D$2</f>
        <v>0</v>
      </c>
      <c r="E26" s="11">
        <f>IF(C26&gt;0,'INFO SHEET'!$E$2,0)</f>
        <v>0</v>
      </c>
      <c r="F26" s="373" t="str">
        <f>IF('INFO SHEET'!E67&lt;&gt;"",'INFO SHEET'!E67,"0")</f>
        <v>0</v>
      </c>
      <c r="G26" s="374" t="str">
        <f>IF('INFO SHEET'!F67&lt;&gt;"",'INFO SHEET'!F67,"0")</f>
        <v>0</v>
      </c>
      <c r="H26" s="373" t="str">
        <f>IF('INFO SHEET'!G67&lt;&gt;"",'INFO SHEET'!G67,"0")</f>
        <v>0</v>
      </c>
      <c r="I26" s="11">
        <f>(F26*'INFO SHEET'!$E$4)+(G26*'INFO SHEET'!$F$4)+(H26*'INFO SHEET'!$G$4)</f>
        <v>0</v>
      </c>
      <c r="J26" s="163"/>
      <c r="K26" s="11">
        <f t="shared" si="0"/>
        <v>0</v>
      </c>
      <c r="L26" s="11">
        <f>+K26*'VAT ADJUSTMENT'!$D$3</f>
        <v>0</v>
      </c>
      <c r="M26" s="163"/>
      <c r="N26" s="11">
        <f t="shared" si="1"/>
        <v>0</v>
      </c>
      <c r="O26" s="11">
        <f>+N26*'VAT ADJUSTMENT'!$C$4</f>
        <v>0</v>
      </c>
      <c r="P26" s="96">
        <f t="shared" si="2"/>
        <v>0</v>
      </c>
      <c r="Q26" s="250"/>
      <c r="R26" s="11">
        <f t="shared" si="3"/>
        <v>0</v>
      </c>
      <c r="S26" s="11">
        <f>IF('INFO SHEET'!L67="Card",AC26,IF('INFO SHEET'!L67="Cash",AD26,IF('INFO SHEET'!L67="cheque",AE26,IF('INFO SHEET'!L67="Bank Transfer",AF26,IF('INFO SHEET'!L67=0,0)))))</f>
        <v>0</v>
      </c>
      <c r="T26" s="96">
        <f t="shared" si="4"/>
        <v>0</v>
      </c>
      <c r="U26" s="250"/>
      <c r="V26" s="250"/>
      <c r="W26" s="11">
        <f>IF('INFO SHEET'!$L67="Card",R26,0)</f>
        <v>0</v>
      </c>
      <c r="X26" s="11">
        <f>IF('INFO SHEET'!L67="Cash",R26,0)</f>
        <v>0</v>
      </c>
      <c r="Y26" s="11">
        <f>IF('INFO SHEET'!L67="Cheque",R26,0)</f>
        <v>0</v>
      </c>
      <c r="Z26" s="11">
        <f>IF('INFO SHEET'!L67="Bank Transfer",R26,0)</f>
        <v>0</v>
      </c>
      <c r="AA26" s="11"/>
      <c r="AB26" s="250"/>
      <c r="AC26" s="11">
        <f>+R26*'Dropdown payment'!$B$1</f>
        <v>0</v>
      </c>
      <c r="AD26" s="11">
        <f>$R26*'Dropdown payment'!$B$2</f>
        <v>0</v>
      </c>
      <c r="AE26" s="11">
        <f>$R26*'Dropdown payment'!$B$3</f>
        <v>0</v>
      </c>
      <c r="AF26" s="11">
        <f>$R26*'Dropdown payment'!$B$4</f>
        <v>0</v>
      </c>
      <c r="AG26" s="11"/>
      <c r="AH26" s="172"/>
      <c r="AI26" s="172"/>
      <c r="AJ26" s="172"/>
    </row>
    <row r="27" spans="1:36" ht="15.75" thickBot="1">
      <c r="A27" s="151">
        <f>'INFO SHEET'!B68</f>
        <v>60</v>
      </c>
      <c r="B27" s="375">
        <f>IF('INFO SHEET'!C68&lt;&gt;"",'INFO SHEET'!C68,"")</f>
      </c>
      <c r="C27" s="376">
        <f>+'INFO SHEET'!D68</f>
        <v>0</v>
      </c>
      <c r="D27" s="12">
        <f>+C27*'INFO SHEET'!$D$2</f>
        <v>0</v>
      </c>
      <c r="E27" s="12">
        <f>IF(C27&gt;0,'INFO SHEET'!$E$2,0)</f>
        <v>0</v>
      </c>
      <c r="F27" s="377" t="str">
        <f>IF('INFO SHEET'!E68&lt;&gt;"",'INFO SHEET'!E68,"0")</f>
        <v>0</v>
      </c>
      <c r="G27" s="378" t="str">
        <f>IF('INFO SHEET'!F68&lt;&gt;"",'INFO SHEET'!F68,"0")</f>
        <v>0</v>
      </c>
      <c r="H27" s="377" t="str">
        <f>IF('INFO SHEET'!G68&lt;&gt;"",'INFO SHEET'!G68,"0")</f>
        <v>0</v>
      </c>
      <c r="I27" s="12">
        <f>(F27*'INFO SHEET'!$E$4)+(G27*'INFO SHEET'!$F$4)+(H27*'INFO SHEET'!$G$4)</f>
        <v>0</v>
      </c>
      <c r="J27" s="163"/>
      <c r="K27" s="12">
        <f t="shared" si="0"/>
        <v>0</v>
      </c>
      <c r="L27" s="12">
        <f>+K27*'VAT ADJUSTMENT'!$D$3</f>
        <v>0</v>
      </c>
      <c r="M27" s="163"/>
      <c r="N27" s="12">
        <f t="shared" si="1"/>
        <v>0</v>
      </c>
      <c r="O27" s="12">
        <f>+N27*'VAT ADJUSTMENT'!$C$4</f>
        <v>0</v>
      </c>
      <c r="P27" s="97">
        <f t="shared" si="2"/>
        <v>0</v>
      </c>
      <c r="Q27" s="250"/>
      <c r="R27" s="12">
        <f t="shared" si="3"/>
        <v>0</v>
      </c>
      <c r="S27" s="12">
        <f>IF('INFO SHEET'!L68="Card",AC27,IF('INFO SHEET'!L68="Cash",AD27,IF('INFO SHEET'!L68="cheque",AE27,IF('INFO SHEET'!L68="Bank Transfer",AF27,IF('INFO SHEET'!L68=0,0)))))</f>
        <v>0</v>
      </c>
      <c r="T27" s="97">
        <f t="shared" si="4"/>
        <v>0</v>
      </c>
      <c r="U27" s="250"/>
      <c r="V27" s="250"/>
      <c r="W27" s="12">
        <f>IF('INFO SHEET'!$L68="Card",R27,0)</f>
        <v>0</v>
      </c>
      <c r="X27" s="12">
        <f>IF('INFO SHEET'!L68="Cash",R27,0)</f>
        <v>0</v>
      </c>
      <c r="Y27" s="12">
        <f>IF('INFO SHEET'!L68="Cheque",R27,0)</f>
        <v>0</v>
      </c>
      <c r="Z27" s="12">
        <f>IF('INFO SHEET'!L68="Bank Transfer",R27,0)</f>
        <v>0</v>
      </c>
      <c r="AA27" s="12"/>
      <c r="AB27" s="250"/>
      <c r="AC27" s="12">
        <f>+R27*'Dropdown payment'!$B$1</f>
        <v>0</v>
      </c>
      <c r="AD27" s="12">
        <f>$R27*'Dropdown payment'!$B$2</f>
        <v>0</v>
      </c>
      <c r="AE27" s="12">
        <f>$R27*'Dropdown payment'!$B$3</f>
        <v>0</v>
      </c>
      <c r="AF27" s="12">
        <f>$R27*'Dropdown payment'!$B$4</f>
        <v>0</v>
      </c>
      <c r="AG27" s="12"/>
      <c r="AH27" s="172"/>
      <c r="AI27" s="172"/>
      <c r="AJ27" s="172"/>
    </row>
    <row r="28" spans="1:36" ht="15.75" thickTop="1">
      <c r="A28" s="365"/>
      <c r="B28" s="162"/>
      <c r="C28" s="379"/>
      <c r="D28" s="380"/>
      <c r="E28" s="380"/>
      <c r="F28" s="381"/>
      <c r="G28" s="381"/>
      <c r="H28" s="381"/>
      <c r="I28" s="380"/>
      <c r="J28" s="163"/>
      <c r="K28" s="380" t="s">
        <v>1</v>
      </c>
      <c r="L28" s="380" t="s">
        <v>1</v>
      </c>
      <c r="M28" s="163"/>
      <c r="N28" s="380" t="s">
        <v>1</v>
      </c>
      <c r="O28" s="380" t="s">
        <v>1</v>
      </c>
      <c r="P28" s="163"/>
      <c r="Q28" s="250"/>
      <c r="R28" s="380" t="s">
        <v>1</v>
      </c>
      <c r="S28" s="380" t="s">
        <v>1</v>
      </c>
      <c r="T28" s="163"/>
      <c r="U28" s="250"/>
      <c r="V28" s="250"/>
      <c r="W28" s="380" t="s">
        <v>1</v>
      </c>
      <c r="X28" s="380"/>
      <c r="Y28" s="380"/>
      <c r="Z28" s="380"/>
      <c r="AA28" s="380" t="s">
        <v>1</v>
      </c>
      <c r="AB28" s="250"/>
      <c r="AC28" s="380" t="s">
        <v>1</v>
      </c>
      <c r="AD28" s="380"/>
      <c r="AE28" s="380"/>
      <c r="AF28" s="380"/>
      <c r="AG28" s="380" t="s">
        <v>1</v>
      </c>
      <c r="AH28" s="172"/>
      <c r="AI28" s="172"/>
      <c r="AJ28" s="172"/>
    </row>
    <row r="29" spans="1:36" ht="15">
      <c r="A29" s="250"/>
      <c r="B29" s="92" t="s">
        <v>15</v>
      </c>
      <c r="C29" s="13">
        <f>SUM(C8:C27)</f>
        <v>0</v>
      </c>
      <c r="D29" s="14">
        <f>SUM(D8:D27)</f>
        <v>0</v>
      </c>
      <c r="E29" s="14">
        <f>SUM(E8:E27)</f>
        <v>0</v>
      </c>
      <c r="F29" s="16">
        <f aca="true" t="shared" si="5" ref="F29:O29">SUM(F8:F27)</f>
        <v>0</v>
      </c>
      <c r="G29" s="16">
        <f t="shared" si="5"/>
        <v>0</v>
      </c>
      <c r="H29" s="16">
        <f t="shared" si="5"/>
        <v>0</v>
      </c>
      <c r="I29" s="15">
        <f t="shared" si="5"/>
        <v>0</v>
      </c>
      <c r="J29" s="164"/>
      <c r="K29" s="15">
        <f>SUM(K8:K27)</f>
        <v>0</v>
      </c>
      <c r="L29" s="15">
        <f>SUM(L8:L27)</f>
        <v>0</v>
      </c>
      <c r="M29" s="164"/>
      <c r="N29" s="15">
        <f t="shared" si="5"/>
        <v>0</v>
      </c>
      <c r="O29" s="15">
        <f t="shared" si="5"/>
        <v>0</v>
      </c>
      <c r="P29" s="15">
        <f>+N29+O29+L29</f>
        <v>0</v>
      </c>
      <c r="Q29" s="250"/>
      <c r="R29" s="15">
        <f>SUM(R8:R27)</f>
        <v>0</v>
      </c>
      <c r="S29" s="15">
        <f>SUM(S8:S27)</f>
        <v>0</v>
      </c>
      <c r="T29" s="15">
        <f>SUM(T8:T27)</f>
        <v>0</v>
      </c>
      <c r="U29" s="250"/>
      <c r="V29" s="250"/>
      <c r="W29" s="15">
        <f>SUM(W8:W27)</f>
        <v>0</v>
      </c>
      <c r="X29" s="15">
        <f>SUM(X8:X27)</f>
        <v>0</v>
      </c>
      <c r="Y29" s="15">
        <f>SUM(Y8:Y27)</f>
        <v>0</v>
      </c>
      <c r="Z29" s="15">
        <f>SUM(Z8:Z27)</f>
        <v>0</v>
      </c>
      <c r="AA29" s="15">
        <f>SUM(AA8:AA27)</f>
        <v>0</v>
      </c>
      <c r="AB29" s="250"/>
      <c r="AC29" s="15">
        <f>SUM(AC8:AC27)</f>
        <v>0</v>
      </c>
      <c r="AD29" s="15">
        <f>SUM(AD8:AD27)</f>
        <v>0</v>
      </c>
      <c r="AE29" s="15">
        <f>SUM(AE8:AE27)</f>
        <v>0</v>
      </c>
      <c r="AF29" s="15">
        <f>SUM(AF8:AF27)</f>
        <v>0</v>
      </c>
      <c r="AG29" s="15">
        <f>SUM(AG8:AG27)</f>
        <v>0</v>
      </c>
      <c r="AH29" s="172"/>
      <c r="AI29" s="172"/>
      <c r="AJ29" s="172"/>
    </row>
    <row r="30" spans="1:36" ht="15">
      <c r="A30" s="250"/>
      <c r="B30" s="250"/>
      <c r="C30" s="250"/>
      <c r="D30" s="250"/>
      <c r="E30" s="250"/>
      <c r="F30" s="250"/>
      <c r="G30" s="250"/>
      <c r="H30" s="250"/>
      <c r="I30" s="250"/>
      <c r="J30" s="359"/>
      <c r="K30" s="250"/>
      <c r="L30" s="250"/>
      <c r="M30" s="359"/>
      <c r="N30" s="250"/>
      <c r="O30" s="250"/>
      <c r="P30" s="250"/>
      <c r="Q30" s="250"/>
      <c r="R30" s="250"/>
      <c r="S30" s="250"/>
      <c r="T30" s="250"/>
      <c r="U30" s="250"/>
      <c r="V30" s="250"/>
      <c r="W30" s="250"/>
      <c r="X30" s="250"/>
      <c r="Y30" s="250"/>
      <c r="Z30" s="250"/>
      <c r="AA30" s="250"/>
      <c r="AB30" s="250"/>
      <c r="AC30" s="250"/>
      <c r="AD30" s="250"/>
      <c r="AE30" s="250"/>
      <c r="AF30" s="250"/>
      <c r="AG30" s="250"/>
      <c r="AH30" s="172"/>
      <c r="AI30" s="172"/>
      <c r="AJ30" s="172"/>
    </row>
    <row r="31" spans="1:33" ht="15">
      <c r="A31" s="250"/>
      <c r="B31" s="250"/>
      <c r="C31" s="250"/>
      <c r="D31" s="250"/>
      <c r="E31" s="250"/>
      <c r="F31" s="250"/>
      <c r="G31" s="250"/>
      <c r="H31" s="250"/>
      <c r="I31" s="250"/>
      <c r="J31" s="359"/>
      <c r="K31" s="250"/>
      <c r="L31" s="250"/>
      <c r="M31" s="359"/>
      <c r="N31" s="250"/>
      <c r="O31" s="250"/>
      <c r="P31" s="250"/>
      <c r="Q31" s="250"/>
      <c r="R31" s="250"/>
      <c r="S31" s="250"/>
      <c r="T31" s="250"/>
      <c r="U31" s="250"/>
      <c r="V31" s="250"/>
      <c r="W31" s="250"/>
      <c r="X31" s="250"/>
      <c r="Y31" s="250"/>
      <c r="Z31" s="250"/>
      <c r="AA31" s="250"/>
      <c r="AB31" s="250"/>
      <c r="AC31" s="250"/>
      <c r="AD31" s="250"/>
      <c r="AE31" s="382" t="s">
        <v>192</v>
      </c>
      <c r="AF31" s="382"/>
      <c r="AG31" s="358">
        <f>SUM(AC29:AG29)</f>
        <v>0</v>
      </c>
    </row>
    <row r="32" ht="15">
      <c r="J32" s="165"/>
    </row>
    <row r="33" ht="15">
      <c r="J33" s="165"/>
    </row>
    <row r="34" ht="15">
      <c r="J34" s="165"/>
    </row>
    <row r="35" ht="15">
      <c r="J35" s="165"/>
    </row>
    <row r="36" ht="15">
      <c r="J36" s="165"/>
    </row>
    <row r="37" ht="15">
      <c r="J37" s="165"/>
    </row>
    <row r="38" ht="15">
      <c r="J38" s="165"/>
    </row>
    <row r="39" ht="15">
      <c r="J39" s="165"/>
    </row>
    <row r="40" ht="15">
      <c r="J40" s="165"/>
    </row>
    <row r="41" ht="15">
      <c r="J41" s="165"/>
    </row>
  </sheetData>
  <sheetProtection password="C5AE" sheet="1"/>
  <mergeCells count="8">
    <mergeCell ref="AE31:AF31"/>
    <mergeCell ref="R6:T6"/>
    <mergeCell ref="W6:AA6"/>
    <mergeCell ref="AC6:AG6"/>
    <mergeCell ref="A6:A7"/>
    <mergeCell ref="F6:I6"/>
    <mergeCell ref="K6:L6"/>
    <mergeCell ref="N6:P6"/>
  </mergeCells>
  <printOptions/>
  <pageMargins left="0.7" right="0.7" top="0.75" bottom="0.75" header="0.3" footer="0.3"/>
  <pageSetup fitToHeight="1" fitToWidth="1" horizontalDpi="360" verticalDpi="360" orientation="landscape" paperSize="9" scale="80" r:id="rId1"/>
  <headerFooter>
    <oddFooter>&amp;RRev 03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41"/>
  <sheetViews>
    <sheetView workbookViewId="0" topLeftCell="A1">
      <selection activeCell="I18" sqref="I18"/>
    </sheetView>
  </sheetViews>
  <sheetFormatPr defaultColWidth="6.7109375" defaultRowHeight="15"/>
  <cols>
    <col min="1" max="1" width="2.7109375" style="160" customWidth="1"/>
    <col min="2" max="2" width="29.7109375" style="160" customWidth="1"/>
    <col min="3" max="3" width="6.421875" style="160" customWidth="1"/>
    <col min="4" max="5" width="9.00390625" style="160" customWidth="1"/>
    <col min="6" max="8" width="3.7109375" style="160" customWidth="1"/>
    <col min="9" max="9" width="10.28125" style="160" customWidth="1"/>
    <col min="10" max="10" width="1.8515625" style="160" customWidth="1"/>
    <col min="11" max="12" width="10.28125" style="160" customWidth="1"/>
    <col min="13" max="13" width="1.8515625" style="165" customWidth="1"/>
    <col min="14" max="16" width="10.28125" style="160" customWidth="1"/>
    <col min="17" max="17" width="1.8515625" style="160" customWidth="1"/>
    <col min="18" max="20" width="9.140625" style="160" customWidth="1"/>
    <col min="21" max="21" width="9.140625" style="183" customWidth="1"/>
    <col min="22" max="243" width="9.140625" style="160" customWidth="1"/>
    <col min="244" max="244" width="2.7109375" style="160" customWidth="1"/>
    <col min="245" max="247" width="12.7109375" style="160" customWidth="1"/>
    <col min="248" max="248" width="5.7109375" style="160" customWidth="1"/>
    <col min="249" max="249" width="4.7109375" style="160" customWidth="1"/>
    <col min="250" max="16384" width="6.7109375" style="160" customWidth="1"/>
  </cols>
  <sheetData>
    <row r="1" spans="1:36" ht="15">
      <c r="A1" s="250"/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359"/>
      <c r="N1" s="250"/>
      <c r="O1" s="250"/>
      <c r="P1" s="250"/>
      <c r="Q1" s="250"/>
      <c r="R1" s="250"/>
      <c r="S1" s="250"/>
      <c r="T1" s="250"/>
      <c r="U1" s="250"/>
      <c r="V1" s="250"/>
      <c r="W1" s="250"/>
      <c r="X1" s="250"/>
      <c r="Y1" s="250"/>
      <c r="Z1" s="250"/>
      <c r="AA1" s="250"/>
      <c r="AB1" s="250"/>
      <c r="AC1" s="250"/>
      <c r="AD1" s="250"/>
      <c r="AE1" s="250"/>
      <c r="AF1" s="250"/>
      <c r="AG1" s="250"/>
      <c r="AH1" s="172"/>
      <c r="AI1" s="172"/>
      <c r="AJ1" s="172"/>
    </row>
    <row r="2" spans="1:36" ht="15">
      <c r="A2" s="360"/>
      <c r="B2" s="91" t="s">
        <v>0</v>
      </c>
      <c r="C2" s="110"/>
      <c r="D2" s="173" t="str">
        <f>IF('INFO SHEET'!C2&lt;&gt;"",'INFO SHEET'!C2,"")</f>
        <v>xxxx</v>
      </c>
      <c r="E2" s="108"/>
      <c r="F2" s="108"/>
      <c r="G2" s="108"/>
      <c r="H2" s="108"/>
      <c r="I2" s="108"/>
      <c r="J2" s="108"/>
      <c r="K2" s="108"/>
      <c r="L2" s="108"/>
      <c r="M2" s="108"/>
      <c r="N2" s="109"/>
      <c r="O2" s="361" t="s">
        <v>1</v>
      </c>
      <c r="P2" s="361"/>
      <c r="Q2" s="250"/>
      <c r="R2" s="250"/>
      <c r="S2" s="250"/>
      <c r="T2" s="250"/>
      <c r="U2" s="250"/>
      <c r="V2" s="250"/>
      <c r="W2" s="250"/>
      <c r="X2" s="250"/>
      <c r="Y2" s="250"/>
      <c r="Z2" s="250"/>
      <c r="AA2" s="250"/>
      <c r="AB2" s="250"/>
      <c r="AC2" s="250"/>
      <c r="AD2" s="250"/>
      <c r="AE2" s="250"/>
      <c r="AF2" s="250"/>
      <c r="AG2" s="250"/>
      <c r="AH2" s="172"/>
      <c r="AI2" s="172"/>
      <c r="AJ2" s="172"/>
    </row>
    <row r="3" spans="1:36" ht="15">
      <c r="A3" s="360"/>
      <c r="B3" s="362"/>
      <c r="C3" s="362"/>
      <c r="D3" s="360"/>
      <c r="E3" s="363"/>
      <c r="F3" s="250"/>
      <c r="G3" s="361"/>
      <c r="H3" s="361"/>
      <c r="I3" s="363"/>
      <c r="J3" s="363"/>
      <c r="K3" s="361"/>
      <c r="L3" s="361"/>
      <c r="M3" s="364"/>
      <c r="N3" s="361"/>
      <c r="O3" s="361"/>
      <c r="P3" s="361"/>
      <c r="Q3" s="250"/>
      <c r="R3" s="250"/>
      <c r="S3" s="250"/>
      <c r="T3" s="250"/>
      <c r="U3" s="250"/>
      <c r="V3" s="250"/>
      <c r="W3" s="250"/>
      <c r="X3" s="250"/>
      <c r="Y3" s="250"/>
      <c r="Z3" s="250"/>
      <c r="AA3" s="250"/>
      <c r="AB3" s="250"/>
      <c r="AC3" s="250"/>
      <c r="AD3" s="250"/>
      <c r="AE3" s="250"/>
      <c r="AF3" s="250"/>
      <c r="AG3" s="250"/>
      <c r="AH3" s="172"/>
      <c r="AI3" s="172"/>
      <c r="AJ3" s="172"/>
    </row>
    <row r="4" spans="1:36" ht="15">
      <c r="A4" s="360"/>
      <c r="B4" s="91" t="str">
        <f>'INFO SHEET'!M69</f>
        <v>Sheet 4</v>
      </c>
      <c r="C4" s="123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361"/>
      <c r="Q4" s="250"/>
      <c r="R4" s="250"/>
      <c r="S4" s="365"/>
      <c r="T4" s="365"/>
      <c r="U4" s="365"/>
      <c r="V4" s="365"/>
      <c r="W4" s="365"/>
      <c r="X4" s="365"/>
      <c r="Y4" s="365"/>
      <c r="Z4" s="365"/>
      <c r="AA4" s="250"/>
      <c r="AB4" s="250"/>
      <c r="AC4" s="250"/>
      <c r="AD4" s="250"/>
      <c r="AE4" s="250"/>
      <c r="AF4" s="250"/>
      <c r="AG4" s="250"/>
      <c r="AH4" s="172"/>
      <c r="AI4" s="172"/>
      <c r="AJ4" s="172"/>
    </row>
    <row r="5" spans="1:36" ht="15">
      <c r="A5" s="250"/>
      <c r="B5" s="366"/>
      <c r="C5" s="367"/>
      <c r="D5" s="368"/>
      <c r="E5" s="369"/>
      <c r="F5" s="370"/>
      <c r="G5" s="370"/>
      <c r="H5" s="250"/>
      <c r="I5" s="250"/>
      <c r="J5" s="250"/>
      <c r="K5" s="250"/>
      <c r="L5" s="250"/>
      <c r="M5" s="359"/>
      <c r="N5" s="250"/>
      <c r="O5" s="250"/>
      <c r="P5" s="250"/>
      <c r="Q5" s="250"/>
      <c r="R5" s="250"/>
      <c r="S5" s="250"/>
      <c r="T5" s="250"/>
      <c r="U5" s="365"/>
      <c r="V5" s="250"/>
      <c r="W5" s="250"/>
      <c r="X5" s="250"/>
      <c r="Y5" s="250"/>
      <c r="Z5" s="250"/>
      <c r="AA5" s="250"/>
      <c r="AB5" s="250"/>
      <c r="AC5" s="250" t="s">
        <v>190</v>
      </c>
      <c r="AD5" s="250"/>
      <c r="AE5" s="250"/>
      <c r="AF5" s="250"/>
      <c r="AG5" s="250"/>
      <c r="AH5" s="172"/>
      <c r="AI5" s="172"/>
      <c r="AJ5" s="172"/>
    </row>
    <row r="6" spans="1:36" ht="15">
      <c r="A6" s="202" t="s">
        <v>162</v>
      </c>
      <c r="B6" s="2" t="s">
        <v>2</v>
      </c>
      <c r="C6" s="3" t="s">
        <v>4</v>
      </c>
      <c r="D6" s="7" t="s">
        <v>5</v>
      </c>
      <c r="E6" s="8" t="s">
        <v>6</v>
      </c>
      <c r="F6" s="199" t="s">
        <v>8</v>
      </c>
      <c r="G6" s="200"/>
      <c r="H6" s="200"/>
      <c r="I6" s="201"/>
      <c r="J6" s="161"/>
      <c r="K6" s="199" t="s">
        <v>157</v>
      </c>
      <c r="L6" s="201"/>
      <c r="M6" s="162"/>
      <c r="N6" s="204" t="s">
        <v>167</v>
      </c>
      <c r="O6" s="205"/>
      <c r="P6" s="206"/>
      <c r="Q6" s="250"/>
      <c r="R6" s="204" t="s">
        <v>180</v>
      </c>
      <c r="S6" s="205"/>
      <c r="T6" s="206"/>
      <c r="U6" s="220"/>
      <c r="V6" s="250"/>
      <c r="W6" s="199" t="s">
        <v>189</v>
      </c>
      <c r="X6" s="200"/>
      <c r="Y6" s="200"/>
      <c r="Z6" s="200"/>
      <c r="AA6" s="201"/>
      <c r="AB6" s="250"/>
      <c r="AC6" s="199" t="s">
        <v>185</v>
      </c>
      <c r="AD6" s="200"/>
      <c r="AE6" s="200"/>
      <c r="AF6" s="200"/>
      <c r="AG6" s="201"/>
      <c r="AH6" s="172"/>
      <c r="AI6" s="172"/>
      <c r="AJ6" s="172"/>
    </row>
    <row r="7" spans="1:36" ht="15">
      <c r="A7" s="203"/>
      <c r="B7" s="5"/>
      <c r="C7" s="6"/>
      <c r="D7" s="7" t="s">
        <v>11</v>
      </c>
      <c r="E7" s="4" t="s">
        <v>7</v>
      </c>
      <c r="F7" s="9" t="s">
        <v>12</v>
      </c>
      <c r="G7" s="8" t="s">
        <v>13</v>
      </c>
      <c r="H7" s="7" t="s">
        <v>14</v>
      </c>
      <c r="I7" s="4" t="s">
        <v>11</v>
      </c>
      <c r="J7" s="162"/>
      <c r="K7" s="8" t="s">
        <v>168</v>
      </c>
      <c r="L7" s="8" t="s">
        <v>9</v>
      </c>
      <c r="M7" s="162"/>
      <c r="N7" s="8" t="s">
        <v>168</v>
      </c>
      <c r="O7" s="7" t="s">
        <v>10</v>
      </c>
      <c r="P7" s="4" t="s">
        <v>9</v>
      </c>
      <c r="Q7" s="250"/>
      <c r="R7" s="8" t="s">
        <v>9</v>
      </c>
      <c r="S7" s="7" t="s">
        <v>187</v>
      </c>
      <c r="T7" s="4" t="s">
        <v>181</v>
      </c>
      <c r="U7" s="162"/>
      <c r="V7" s="250"/>
      <c r="W7" s="8" t="s">
        <v>176</v>
      </c>
      <c r="X7" s="8" t="s">
        <v>177</v>
      </c>
      <c r="Y7" s="8" t="s">
        <v>178</v>
      </c>
      <c r="Z7" s="8" t="s">
        <v>186</v>
      </c>
      <c r="AA7" s="8" t="s">
        <v>184</v>
      </c>
      <c r="AB7" s="250"/>
      <c r="AC7" s="8" t="s">
        <v>176</v>
      </c>
      <c r="AD7" s="8" t="s">
        <v>177</v>
      </c>
      <c r="AE7" s="8" t="s">
        <v>178</v>
      </c>
      <c r="AF7" s="8" t="s">
        <v>186</v>
      </c>
      <c r="AG7" s="8" t="s">
        <v>184</v>
      </c>
      <c r="AH7" s="172"/>
      <c r="AI7" s="172"/>
      <c r="AJ7" s="172"/>
    </row>
    <row r="8" spans="1:36" ht="15">
      <c r="A8" s="10">
        <f>'INFO SHEET'!B69</f>
        <v>61</v>
      </c>
      <c r="B8" s="371">
        <f>IF('INFO SHEET'!C69&lt;&gt;"",'INFO SHEET'!C69,"")</f>
      </c>
      <c r="C8" s="372">
        <f>+'INFO SHEET'!D69</f>
        <v>0</v>
      </c>
      <c r="D8" s="11">
        <f>+C8*'INFO SHEET'!$D$2</f>
        <v>0</v>
      </c>
      <c r="E8" s="11">
        <f>IF(C8&gt;0,'INFO SHEET'!$E$2,0)</f>
        <v>0</v>
      </c>
      <c r="F8" s="373" t="str">
        <f>IF('INFO SHEET'!E69&lt;&gt;"",'INFO SHEET'!E69,"0")</f>
        <v>0</v>
      </c>
      <c r="G8" s="374" t="str">
        <f>IF('INFO SHEET'!F69&lt;&gt;"",'INFO SHEET'!F69,"0")</f>
        <v>0</v>
      </c>
      <c r="H8" s="373" t="str">
        <f>IF('INFO SHEET'!G69&lt;&gt;"",'INFO SHEET'!G69,"0")</f>
        <v>0</v>
      </c>
      <c r="I8" s="11">
        <f>(F8*'INFO SHEET'!$E$4)+(G8*'INFO SHEET'!$F$4)+(H8*'INFO SHEET'!$G$4)</f>
        <v>0</v>
      </c>
      <c r="J8" s="163"/>
      <c r="K8" s="11">
        <f>IF(C8&gt;0,E8,0)</f>
        <v>0</v>
      </c>
      <c r="L8" s="11">
        <f>+K8*'VAT ADJUSTMENT'!$D$3</f>
        <v>0</v>
      </c>
      <c r="M8" s="163"/>
      <c r="N8" s="11">
        <f>+D8+I8</f>
        <v>0</v>
      </c>
      <c r="O8" s="11">
        <f>+N8*'VAT ADJUSTMENT'!$C$4</f>
        <v>0</v>
      </c>
      <c r="P8" s="96">
        <f>+N8+O8</f>
        <v>0</v>
      </c>
      <c r="Q8" s="250"/>
      <c r="R8" s="11">
        <f>L8+P8</f>
        <v>0</v>
      </c>
      <c r="S8" s="11">
        <f>IF('INFO SHEET'!L69="Card",AC8,IF('INFO SHEET'!L69="Cash",AD8,IF('INFO SHEET'!L69="cheque",AE8,IF('INFO SHEET'!L69="Bank Transfer",AF8,IF('INFO SHEET'!L69=0,0)))))</f>
        <v>0</v>
      </c>
      <c r="T8" s="96">
        <f>+R8-S8</f>
        <v>0</v>
      </c>
      <c r="U8" s="163"/>
      <c r="V8" s="250"/>
      <c r="W8" s="11">
        <f>IF('INFO SHEET'!$L69="Card",$R8,0)</f>
        <v>0</v>
      </c>
      <c r="X8" s="11">
        <f>IF('INFO SHEET'!L69="Cash",R8,0)</f>
        <v>0</v>
      </c>
      <c r="Y8" s="11">
        <f>IF('INFO SHEET'!L69="Cheque",R8,0)</f>
        <v>0</v>
      </c>
      <c r="Z8" s="11">
        <f>IF('INFO SHEET'!L69="Bank Transfer",R8,0)</f>
        <v>0</v>
      </c>
      <c r="AA8" s="11"/>
      <c r="AB8" s="250"/>
      <c r="AC8" s="11">
        <f>+R8*'Dropdown payment'!$B$1</f>
        <v>0</v>
      </c>
      <c r="AD8" s="11">
        <f>+$R8*'Dropdown payment'!$B$2</f>
        <v>0</v>
      </c>
      <c r="AE8" s="11">
        <f>+$R8*'Dropdown payment'!$B$3</f>
        <v>0</v>
      </c>
      <c r="AF8" s="11">
        <f>+$R8*'Dropdown payment'!$B$4</f>
        <v>0</v>
      </c>
      <c r="AG8" s="11"/>
      <c r="AH8" s="172"/>
      <c r="AI8" s="172"/>
      <c r="AJ8" s="172"/>
    </row>
    <row r="9" spans="1:36" ht="15">
      <c r="A9" s="10">
        <f>'INFO SHEET'!B70</f>
        <v>62</v>
      </c>
      <c r="B9" s="371">
        <f>IF('INFO SHEET'!C70&lt;&gt;"",'INFO SHEET'!C70,"")</f>
      </c>
      <c r="C9" s="372">
        <f>+'INFO SHEET'!D70</f>
        <v>0</v>
      </c>
      <c r="D9" s="11">
        <f>+C9*'INFO SHEET'!$D$2</f>
        <v>0</v>
      </c>
      <c r="E9" s="11">
        <f>IF(C9&gt;0,'INFO SHEET'!$E$2,0)</f>
        <v>0</v>
      </c>
      <c r="F9" s="373" t="str">
        <f>IF('INFO SHEET'!E70&lt;&gt;"",'INFO SHEET'!E70,"0")</f>
        <v>0</v>
      </c>
      <c r="G9" s="374" t="str">
        <f>IF('INFO SHEET'!F70&lt;&gt;"",'INFO SHEET'!F70,"0")</f>
        <v>0</v>
      </c>
      <c r="H9" s="373" t="str">
        <f>IF('INFO SHEET'!G70&lt;&gt;"",'INFO SHEET'!G70,"0")</f>
        <v>0</v>
      </c>
      <c r="I9" s="11">
        <f>(F9*'INFO SHEET'!$E$4)+(G9*'INFO SHEET'!$F$4)+(H9*'INFO SHEET'!$G$4)</f>
        <v>0</v>
      </c>
      <c r="J9" s="163"/>
      <c r="K9" s="11">
        <f aca="true" t="shared" si="0" ref="K9:K27">IF(C9&gt;0,E9,0)</f>
        <v>0</v>
      </c>
      <c r="L9" s="11">
        <f>+K9*'VAT ADJUSTMENT'!$D$3</f>
        <v>0</v>
      </c>
      <c r="M9" s="163"/>
      <c r="N9" s="11">
        <f aca="true" t="shared" si="1" ref="N9:N27">+D9+I9</f>
        <v>0</v>
      </c>
      <c r="O9" s="11">
        <f>+N9*'VAT ADJUSTMENT'!$C$4</f>
        <v>0</v>
      </c>
      <c r="P9" s="96">
        <f aca="true" t="shared" si="2" ref="P9:P27">+N9+O9</f>
        <v>0</v>
      </c>
      <c r="Q9" s="250"/>
      <c r="R9" s="11">
        <f aca="true" t="shared" si="3" ref="R9:R27">L9+P9</f>
        <v>0</v>
      </c>
      <c r="S9" s="11">
        <f>IF('INFO SHEET'!L70="Card",AC9,IF('INFO SHEET'!L70="Cash",AD9,IF('INFO SHEET'!L70="cheque",AE9,IF('INFO SHEET'!L70="Bank Transfer",AF9,IF('INFO SHEET'!L70=0,0)))))</f>
        <v>0</v>
      </c>
      <c r="T9" s="96">
        <f aca="true" t="shared" si="4" ref="T9:T27">+R9-S9</f>
        <v>0</v>
      </c>
      <c r="U9" s="163"/>
      <c r="V9" s="250"/>
      <c r="W9" s="11">
        <f>IF('INFO SHEET'!$L70="Card",$R9,0)</f>
        <v>0</v>
      </c>
      <c r="X9" s="11">
        <f>IF('INFO SHEET'!L70="Cash",R9,0)</f>
        <v>0</v>
      </c>
      <c r="Y9" s="11">
        <f>IF('INFO SHEET'!L70="Cheque",R9,0)</f>
        <v>0</v>
      </c>
      <c r="Z9" s="11">
        <f>IF('INFO SHEET'!L70="Bank Transfer",R9,0)</f>
        <v>0</v>
      </c>
      <c r="AA9" s="11"/>
      <c r="AB9" s="250"/>
      <c r="AC9" s="11">
        <f>+R9*'Dropdown payment'!$B$1</f>
        <v>0</v>
      </c>
      <c r="AD9" s="11">
        <f>+$R9*'Dropdown payment'!$B$2</f>
        <v>0</v>
      </c>
      <c r="AE9" s="11">
        <f>+$R9*'Dropdown payment'!$B$3</f>
        <v>0</v>
      </c>
      <c r="AF9" s="11">
        <f>+$R9*'Dropdown payment'!$B$4</f>
        <v>0</v>
      </c>
      <c r="AG9" s="11"/>
      <c r="AH9" s="172"/>
      <c r="AI9" s="172"/>
      <c r="AJ9" s="172"/>
    </row>
    <row r="10" spans="1:36" ht="15">
      <c r="A10" s="10">
        <f>'INFO SHEET'!B71</f>
        <v>63</v>
      </c>
      <c r="B10" s="371">
        <f>IF('INFO SHEET'!C71&lt;&gt;"",'INFO SHEET'!C71,"")</f>
      </c>
      <c r="C10" s="372">
        <f>+'INFO SHEET'!D71</f>
        <v>0</v>
      </c>
      <c r="D10" s="11">
        <f>+C10*'INFO SHEET'!$D$2</f>
        <v>0</v>
      </c>
      <c r="E10" s="11">
        <f>IF(C10&gt;0,'INFO SHEET'!$E$2,0)</f>
        <v>0</v>
      </c>
      <c r="F10" s="373" t="str">
        <f>IF('INFO SHEET'!E71&lt;&gt;"",'INFO SHEET'!E71,"0")</f>
        <v>0</v>
      </c>
      <c r="G10" s="374" t="str">
        <f>IF('INFO SHEET'!F71&lt;&gt;"",'INFO SHEET'!F71,"0")</f>
        <v>0</v>
      </c>
      <c r="H10" s="373" t="str">
        <f>IF('INFO SHEET'!G71&lt;&gt;"",'INFO SHEET'!G71,"0")</f>
        <v>0</v>
      </c>
      <c r="I10" s="11">
        <f>(F10*'INFO SHEET'!$E$4)+(G10*'INFO SHEET'!$F$4)+(H10*'INFO SHEET'!$G$4)</f>
        <v>0</v>
      </c>
      <c r="J10" s="163"/>
      <c r="K10" s="11">
        <f t="shared" si="0"/>
        <v>0</v>
      </c>
      <c r="L10" s="11">
        <f>+K10*'VAT ADJUSTMENT'!$D$3</f>
        <v>0</v>
      </c>
      <c r="M10" s="163"/>
      <c r="N10" s="11">
        <f t="shared" si="1"/>
        <v>0</v>
      </c>
      <c r="O10" s="11">
        <f>+N10*'VAT ADJUSTMENT'!$C$4</f>
        <v>0</v>
      </c>
      <c r="P10" s="96">
        <f t="shared" si="2"/>
        <v>0</v>
      </c>
      <c r="Q10" s="250"/>
      <c r="R10" s="11">
        <f t="shared" si="3"/>
        <v>0</v>
      </c>
      <c r="S10" s="11">
        <f>IF('INFO SHEET'!L71="Card",AC10,IF('INFO SHEET'!L71="Cash",AD10,IF('INFO SHEET'!L71="cheque",AE10,IF('INFO SHEET'!L71="Bank Transfer",AF10,IF('INFO SHEET'!L71=0,0)))))</f>
        <v>0</v>
      </c>
      <c r="T10" s="96">
        <f t="shared" si="4"/>
        <v>0</v>
      </c>
      <c r="U10" s="163"/>
      <c r="V10" s="250"/>
      <c r="W10" s="11">
        <f>IF('INFO SHEET'!$L71="Card",$R10,0)</f>
        <v>0</v>
      </c>
      <c r="X10" s="11">
        <f>IF('INFO SHEET'!L71="Cash",R10,0)</f>
        <v>0</v>
      </c>
      <c r="Y10" s="11">
        <f>IF('INFO SHEET'!L71="Cheque",R10,0)</f>
        <v>0</v>
      </c>
      <c r="Z10" s="11">
        <f>IF('INFO SHEET'!L71="Bank Transfer",R10,0)</f>
        <v>0</v>
      </c>
      <c r="AA10" s="11"/>
      <c r="AB10" s="250"/>
      <c r="AC10" s="11">
        <f>+R10*'Dropdown payment'!$B$1</f>
        <v>0</v>
      </c>
      <c r="AD10" s="11">
        <f>+$R10*'Dropdown payment'!$B$2</f>
        <v>0</v>
      </c>
      <c r="AE10" s="11">
        <f>+$R10*'Dropdown payment'!$B$3</f>
        <v>0</v>
      </c>
      <c r="AF10" s="11">
        <f>+$R10*'Dropdown payment'!$B$4</f>
        <v>0</v>
      </c>
      <c r="AG10" s="11"/>
      <c r="AH10" s="172"/>
      <c r="AI10" s="172"/>
      <c r="AJ10" s="172"/>
    </row>
    <row r="11" spans="1:36" ht="15">
      <c r="A11" s="10">
        <f>'INFO SHEET'!B72</f>
        <v>64</v>
      </c>
      <c r="B11" s="371">
        <f>IF('INFO SHEET'!C72&lt;&gt;"",'INFO SHEET'!C72,"")</f>
      </c>
      <c r="C11" s="372">
        <f>+'INFO SHEET'!D72</f>
        <v>0</v>
      </c>
      <c r="D11" s="11">
        <f>+C11*'INFO SHEET'!$D$2</f>
        <v>0</v>
      </c>
      <c r="E11" s="11">
        <f>IF(C11&gt;0,'INFO SHEET'!$E$2,0)</f>
        <v>0</v>
      </c>
      <c r="F11" s="373" t="str">
        <f>IF('INFO SHEET'!E72&lt;&gt;"",'INFO SHEET'!E72,"0")</f>
        <v>0</v>
      </c>
      <c r="G11" s="374" t="str">
        <f>IF('INFO SHEET'!F72&lt;&gt;"",'INFO SHEET'!F72,"0")</f>
        <v>0</v>
      </c>
      <c r="H11" s="373" t="str">
        <f>IF('INFO SHEET'!G72&lt;&gt;"",'INFO SHEET'!G72,"0")</f>
        <v>0</v>
      </c>
      <c r="I11" s="11">
        <f>(F11*'INFO SHEET'!$E$4)+(G11*'INFO SHEET'!$F$4)+(H11*'INFO SHEET'!$G$4)</f>
        <v>0</v>
      </c>
      <c r="J11" s="163"/>
      <c r="K11" s="11">
        <f t="shared" si="0"/>
        <v>0</v>
      </c>
      <c r="L11" s="11">
        <f>+K11*'VAT ADJUSTMENT'!$D$3</f>
        <v>0</v>
      </c>
      <c r="M11" s="163"/>
      <c r="N11" s="11">
        <f t="shared" si="1"/>
        <v>0</v>
      </c>
      <c r="O11" s="11">
        <f>+N11*'VAT ADJUSTMENT'!$C$4</f>
        <v>0</v>
      </c>
      <c r="P11" s="96">
        <f t="shared" si="2"/>
        <v>0</v>
      </c>
      <c r="Q11" s="250"/>
      <c r="R11" s="11">
        <f t="shared" si="3"/>
        <v>0</v>
      </c>
      <c r="S11" s="11">
        <f>IF('INFO SHEET'!L72="Card",AC11,IF('INFO SHEET'!L72="Cash",AD11,IF('INFO SHEET'!L72="cheque",AE11,IF('INFO SHEET'!L72="Bank Transfer",AF11,IF('INFO SHEET'!L72=0,0)))))</f>
        <v>0</v>
      </c>
      <c r="T11" s="96">
        <f t="shared" si="4"/>
        <v>0</v>
      </c>
      <c r="U11" s="163"/>
      <c r="V11" s="250"/>
      <c r="W11" s="11">
        <f>IF('INFO SHEET'!$L72="Card",$R11,0)</f>
        <v>0</v>
      </c>
      <c r="X11" s="11">
        <f>IF('INFO SHEET'!L72="Cash",R11,0)</f>
        <v>0</v>
      </c>
      <c r="Y11" s="11">
        <f>IF('INFO SHEET'!L72="Cheque",R11,0)</f>
        <v>0</v>
      </c>
      <c r="Z11" s="11">
        <f>IF('INFO SHEET'!L72="Bank Transfer",R11,0)</f>
        <v>0</v>
      </c>
      <c r="AA11" s="11"/>
      <c r="AB11" s="250"/>
      <c r="AC11" s="11">
        <f>+R11*'Dropdown payment'!$B$1</f>
        <v>0</v>
      </c>
      <c r="AD11" s="11">
        <f>+$R11*'Dropdown payment'!$B$2</f>
        <v>0</v>
      </c>
      <c r="AE11" s="11">
        <f>+$R11*'Dropdown payment'!$B$3</f>
        <v>0</v>
      </c>
      <c r="AF11" s="11">
        <f>+$R11*'Dropdown payment'!$B$4</f>
        <v>0</v>
      </c>
      <c r="AG11" s="11"/>
      <c r="AH11" s="172"/>
      <c r="AI11" s="172"/>
      <c r="AJ11" s="172"/>
    </row>
    <row r="12" spans="1:36" ht="15">
      <c r="A12" s="10">
        <f>'INFO SHEET'!B73</f>
        <v>65</v>
      </c>
      <c r="B12" s="371">
        <f>IF('INFO SHEET'!C73&lt;&gt;"",'INFO SHEET'!C73,"")</f>
      </c>
      <c r="C12" s="372">
        <f>+'INFO SHEET'!D73</f>
        <v>0</v>
      </c>
      <c r="D12" s="11">
        <f>+C12*'INFO SHEET'!$D$2</f>
        <v>0</v>
      </c>
      <c r="E12" s="11">
        <f>IF(C12&gt;0,'INFO SHEET'!$E$2,0)</f>
        <v>0</v>
      </c>
      <c r="F12" s="373" t="str">
        <f>IF('INFO SHEET'!E73&lt;&gt;"",'INFO SHEET'!E73,"0")</f>
        <v>0</v>
      </c>
      <c r="G12" s="374" t="str">
        <f>IF('INFO SHEET'!F73&lt;&gt;"",'INFO SHEET'!F73,"0")</f>
        <v>0</v>
      </c>
      <c r="H12" s="373" t="str">
        <f>IF('INFO SHEET'!G73&lt;&gt;"",'INFO SHEET'!G73,"0")</f>
        <v>0</v>
      </c>
      <c r="I12" s="11">
        <f>(F12*'INFO SHEET'!$E$4)+(G12*'INFO SHEET'!$F$4)+(H12*'INFO SHEET'!$G$4)</f>
        <v>0</v>
      </c>
      <c r="J12" s="163"/>
      <c r="K12" s="11">
        <f t="shared" si="0"/>
        <v>0</v>
      </c>
      <c r="L12" s="11">
        <f>+K12*'VAT ADJUSTMENT'!$D$3</f>
        <v>0</v>
      </c>
      <c r="M12" s="163"/>
      <c r="N12" s="11">
        <f t="shared" si="1"/>
        <v>0</v>
      </c>
      <c r="O12" s="11">
        <f>+N12*'VAT ADJUSTMENT'!$C$4</f>
        <v>0</v>
      </c>
      <c r="P12" s="96">
        <f t="shared" si="2"/>
        <v>0</v>
      </c>
      <c r="Q12" s="250"/>
      <c r="R12" s="11">
        <f t="shared" si="3"/>
        <v>0</v>
      </c>
      <c r="S12" s="11">
        <f>IF('INFO SHEET'!L73="Card",AC12,IF('INFO SHEET'!L73="Cash",AD12,IF('INFO SHEET'!L73="cheque",AE12,IF('INFO SHEET'!L73="Bank Transfer",AF12,IF('INFO SHEET'!L73=0,0)))))</f>
        <v>0</v>
      </c>
      <c r="T12" s="96">
        <f t="shared" si="4"/>
        <v>0</v>
      </c>
      <c r="U12" s="163"/>
      <c r="V12" s="250"/>
      <c r="W12" s="11">
        <f>IF('INFO SHEET'!$L73="Card",$R12,0)</f>
        <v>0</v>
      </c>
      <c r="X12" s="11">
        <f>IF('INFO SHEET'!L73="Cash",R12,0)</f>
        <v>0</v>
      </c>
      <c r="Y12" s="11">
        <f>IF('INFO SHEET'!L73="Cheque",R12,0)</f>
        <v>0</v>
      </c>
      <c r="Z12" s="11">
        <f>IF('INFO SHEET'!L73="Bank Transfer",R12,0)</f>
        <v>0</v>
      </c>
      <c r="AA12" s="11"/>
      <c r="AB12" s="250"/>
      <c r="AC12" s="11">
        <f>+R12*'Dropdown payment'!$B$1</f>
        <v>0</v>
      </c>
      <c r="AD12" s="11">
        <f>+$R12*'Dropdown payment'!$B$2</f>
        <v>0</v>
      </c>
      <c r="AE12" s="11">
        <f>+$R12*'Dropdown payment'!$B$3</f>
        <v>0</v>
      </c>
      <c r="AF12" s="11">
        <f>+$R12*'Dropdown payment'!$B$4</f>
        <v>0</v>
      </c>
      <c r="AG12" s="11"/>
      <c r="AH12" s="172"/>
      <c r="AI12" s="172"/>
      <c r="AJ12" s="172"/>
    </row>
    <row r="13" spans="1:36" ht="15">
      <c r="A13" s="10">
        <f>'INFO SHEET'!B74</f>
        <v>66</v>
      </c>
      <c r="B13" s="371">
        <f>IF('INFO SHEET'!C74&lt;&gt;"",'INFO SHEET'!C74,"")</f>
      </c>
      <c r="C13" s="372">
        <f>+'INFO SHEET'!D74</f>
        <v>0</v>
      </c>
      <c r="D13" s="11">
        <f>+C13*'INFO SHEET'!$D$2</f>
        <v>0</v>
      </c>
      <c r="E13" s="11">
        <f>IF(C13&gt;0,'INFO SHEET'!$E$2,0)</f>
        <v>0</v>
      </c>
      <c r="F13" s="373" t="str">
        <f>IF('INFO SHEET'!E74&lt;&gt;"",'INFO SHEET'!E74,"0")</f>
        <v>0</v>
      </c>
      <c r="G13" s="374" t="str">
        <f>IF('INFO SHEET'!F74&lt;&gt;"",'INFO SHEET'!F74,"0")</f>
        <v>0</v>
      </c>
      <c r="H13" s="373" t="str">
        <f>IF('INFO SHEET'!G74&lt;&gt;"",'INFO SHEET'!G74,"0")</f>
        <v>0</v>
      </c>
      <c r="I13" s="11">
        <f>(F13*'INFO SHEET'!$E$4)+(G13*'INFO SHEET'!$F$4)+(H13*'INFO SHEET'!$G$4)</f>
        <v>0</v>
      </c>
      <c r="J13" s="163"/>
      <c r="K13" s="11">
        <f t="shared" si="0"/>
        <v>0</v>
      </c>
      <c r="L13" s="11">
        <f>+K13*'VAT ADJUSTMENT'!$D$3</f>
        <v>0</v>
      </c>
      <c r="M13" s="163"/>
      <c r="N13" s="11">
        <f t="shared" si="1"/>
        <v>0</v>
      </c>
      <c r="O13" s="11">
        <f>+N13*'VAT ADJUSTMENT'!$C$4</f>
        <v>0</v>
      </c>
      <c r="P13" s="96">
        <f t="shared" si="2"/>
        <v>0</v>
      </c>
      <c r="Q13" s="250"/>
      <c r="R13" s="11">
        <f t="shared" si="3"/>
        <v>0</v>
      </c>
      <c r="S13" s="11">
        <f>IF('INFO SHEET'!L74="Card",AC13,IF('INFO SHEET'!L74="Cash",AD13,IF('INFO SHEET'!L74="cheque",AE13,IF('INFO SHEET'!L74="Bank Transfer",AF13,IF('INFO SHEET'!L74=0,0)))))</f>
        <v>0</v>
      </c>
      <c r="T13" s="96">
        <f t="shared" si="4"/>
        <v>0</v>
      </c>
      <c r="U13" s="163"/>
      <c r="V13" s="250"/>
      <c r="W13" s="11">
        <f>IF('INFO SHEET'!$L74="Card",$R13,0)</f>
        <v>0</v>
      </c>
      <c r="X13" s="11">
        <f>IF('INFO SHEET'!L74="Cash",R13,0)</f>
        <v>0</v>
      </c>
      <c r="Y13" s="11">
        <f>IF('INFO SHEET'!L74="Cheque",R13,0)</f>
        <v>0</v>
      </c>
      <c r="Z13" s="11">
        <f>IF('INFO SHEET'!L74="Bank Transfer",R13,0)</f>
        <v>0</v>
      </c>
      <c r="AA13" s="11"/>
      <c r="AB13" s="250"/>
      <c r="AC13" s="11">
        <f>+R13*'Dropdown payment'!$B$1</f>
        <v>0</v>
      </c>
      <c r="AD13" s="11">
        <f>+$R13*'Dropdown payment'!$B$2</f>
        <v>0</v>
      </c>
      <c r="AE13" s="11">
        <f>+$R13*'Dropdown payment'!$B$3</f>
        <v>0</v>
      </c>
      <c r="AF13" s="11">
        <f>+$R13*'Dropdown payment'!$B$4</f>
        <v>0</v>
      </c>
      <c r="AG13" s="11"/>
      <c r="AH13" s="172"/>
      <c r="AI13" s="172"/>
      <c r="AJ13" s="172"/>
    </row>
    <row r="14" spans="1:36" ht="15">
      <c r="A14" s="10">
        <f>'INFO SHEET'!B75</f>
        <v>67</v>
      </c>
      <c r="B14" s="371">
        <f>IF('INFO SHEET'!C75&lt;&gt;"",'INFO SHEET'!C75,"")</f>
      </c>
      <c r="C14" s="372">
        <f>+'INFO SHEET'!D75</f>
        <v>0</v>
      </c>
      <c r="D14" s="11">
        <f>+C14*'INFO SHEET'!$D$2</f>
        <v>0</v>
      </c>
      <c r="E14" s="11">
        <f>IF(C14&gt;0,'INFO SHEET'!$E$2,0)</f>
        <v>0</v>
      </c>
      <c r="F14" s="373" t="str">
        <f>IF('INFO SHEET'!E75&lt;&gt;"",'INFO SHEET'!E75,"0")</f>
        <v>0</v>
      </c>
      <c r="G14" s="374" t="str">
        <f>IF('INFO SHEET'!F75&lt;&gt;"",'INFO SHEET'!F75,"0")</f>
        <v>0</v>
      </c>
      <c r="H14" s="373" t="str">
        <f>IF('INFO SHEET'!G75&lt;&gt;"",'INFO SHEET'!G75,"0")</f>
        <v>0</v>
      </c>
      <c r="I14" s="11">
        <f>(F14*'INFO SHEET'!$E$4)+(G14*'INFO SHEET'!$F$4)+(H14*'INFO SHEET'!$G$4)</f>
        <v>0</v>
      </c>
      <c r="J14" s="163"/>
      <c r="K14" s="11">
        <f t="shared" si="0"/>
        <v>0</v>
      </c>
      <c r="L14" s="11">
        <f>+K14*'VAT ADJUSTMENT'!$D$3</f>
        <v>0</v>
      </c>
      <c r="M14" s="163"/>
      <c r="N14" s="11">
        <f t="shared" si="1"/>
        <v>0</v>
      </c>
      <c r="O14" s="11">
        <f>+N14*'VAT ADJUSTMENT'!$C$4</f>
        <v>0</v>
      </c>
      <c r="P14" s="96">
        <f t="shared" si="2"/>
        <v>0</v>
      </c>
      <c r="Q14" s="250"/>
      <c r="R14" s="11">
        <f t="shared" si="3"/>
        <v>0</v>
      </c>
      <c r="S14" s="11">
        <f>IF('INFO SHEET'!L75="Card",AC14,IF('INFO SHEET'!L75="Cash",AD14,IF('INFO SHEET'!L75="cheque",AE14,IF('INFO SHEET'!L75="Bank Transfer",AF14,IF('INFO SHEET'!L75=0,0)))))</f>
        <v>0</v>
      </c>
      <c r="T14" s="96">
        <f t="shared" si="4"/>
        <v>0</v>
      </c>
      <c r="U14" s="163"/>
      <c r="V14" s="250"/>
      <c r="W14" s="11">
        <f>IF('INFO SHEET'!$L75="Card",$R14,0)</f>
        <v>0</v>
      </c>
      <c r="X14" s="11">
        <f>IF('INFO SHEET'!L75="Cash",R14,0)</f>
        <v>0</v>
      </c>
      <c r="Y14" s="11">
        <f>IF('INFO SHEET'!L75="Cheque",R14,0)</f>
        <v>0</v>
      </c>
      <c r="Z14" s="11">
        <f>IF('INFO SHEET'!L75="Bank Transfer",R14,0)</f>
        <v>0</v>
      </c>
      <c r="AA14" s="11"/>
      <c r="AB14" s="250"/>
      <c r="AC14" s="11">
        <f>+R14*'Dropdown payment'!$B$1</f>
        <v>0</v>
      </c>
      <c r="AD14" s="11">
        <f>+$R14*'Dropdown payment'!$B$2</f>
        <v>0</v>
      </c>
      <c r="AE14" s="11">
        <f>+$R14*'Dropdown payment'!$B$3</f>
        <v>0</v>
      </c>
      <c r="AF14" s="11">
        <f>+$R14*'Dropdown payment'!$B$4</f>
        <v>0</v>
      </c>
      <c r="AG14" s="11"/>
      <c r="AH14" s="172"/>
      <c r="AI14" s="172"/>
      <c r="AJ14" s="172"/>
    </row>
    <row r="15" spans="1:36" ht="15">
      <c r="A15" s="10">
        <f>'INFO SHEET'!B76</f>
        <v>68</v>
      </c>
      <c r="B15" s="371">
        <f>IF('INFO SHEET'!C76&lt;&gt;"",'INFO SHEET'!C76,"")</f>
      </c>
      <c r="C15" s="372">
        <f>+'INFO SHEET'!D76</f>
        <v>0</v>
      </c>
      <c r="D15" s="11">
        <f>+C15*'INFO SHEET'!$D$2</f>
        <v>0</v>
      </c>
      <c r="E15" s="11">
        <f>IF(C15&gt;0,'INFO SHEET'!$E$2,0)</f>
        <v>0</v>
      </c>
      <c r="F15" s="373" t="str">
        <f>IF('INFO SHEET'!E76&lt;&gt;"",'INFO SHEET'!E76,"0")</f>
        <v>0</v>
      </c>
      <c r="G15" s="374" t="str">
        <f>IF('INFO SHEET'!F76&lt;&gt;"",'INFO SHEET'!F76,"0")</f>
        <v>0</v>
      </c>
      <c r="H15" s="373" t="str">
        <f>IF('INFO SHEET'!G76&lt;&gt;"",'INFO SHEET'!G76,"0")</f>
        <v>0</v>
      </c>
      <c r="I15" s="11">
        <f>(F15*'INFO SHEET'!$E$4)+(G15*'INFO SHEET'!$F$4)+(H15*'INFO SHEET'!$G$4)</f>
        <v>0</v>
      </c>
      <c r="J15" s="163"/>
      <c r="K15" s="11">
        <f t="shared" si="0"/>
        <v>0</v>
      </c>
      <c r="L15" s="11">
        <f>+K15*'VAT ADJUSTMENT'!$D$3</f>
        <v>0</v>
      </c>
      <c r="M15" s="163"/>
      <c r="N15" s="11">
        <f t="shared" si="1"/>
        <v>0</v>
      </c>
      <c r="O15" s="11">
        <f>+N15*'VAT ADJUSTMENT'!$C$4</f>
        <v>0</v>
      </c>
      <c r="P15" s="96">
        <f t="shared" si="2"/>
        <v>0</v>
      </c>
      <c r="Q15" s="250"/>
      <c r="R15" s="11">
        <f t="shared" si="3"/>
        <v>0</v>
      </c>
      <c r="S15" s="11">
        <f>IF('INFO SHEET'!L76="Card",AC15,IF('INFO SHEET'!L76="Cash",AD15,IF('INFO SHEET'!L76="cheque",AE15,IF('INFO SHEET'!L76="Bank Transfer",AF15,IF('INFO SHEET'!L76=0,0)))))</f>
        <v>0</v>
      </c>
      <c r="T15" s="96">
        <f t="shared" si="4"/>
        <v>0</v>
      </c>
      <c r="U15" s="163"/>
      <c r="V15" s="250"/>
      <c r="W15" s="11">
        <f>IF('INFO SHEET'!$L76="Card",$R15,0)</f>
        <v>0</v>
      </c>
      <c r="X15" s="11">
        <f>IF('INFO SHEET'!L76="Cash",R15,0)</f>
        <v>0</v>
      </c>
      <c r="Y15" s="11">
        <f>IF('INFO SHEET'!L76="Cheque",R15,0)</f>
        <v>0</v>
      </c>
      <c r="Z15" s="11">
        <f>IF('INFO SHEET'!L76="Bank Transfer",R15,0)</f>
        <v>0</v>
      </c>
      <c r="AA15" s="11"/>
      <c r="AB15" s="250"/>
      <c r="AC15" s="11">
        <f>+R15*'Dropdown payment'!$B$1</f>
        <v>0</v>
      </c>
      <c r="AD15" s="11">
        <f>+$R15*'Dropdown payment'!$B$2</f>
        <v>0</v>
      </c>
      <c r="AE15" s="11">
        <f>+$R15*'Dropdown payment'!$B$3</f>
        <v>0</v>
      </c>
      <c r="AF15" s="11">
        <f>+$R15*'Dropdown payment'!$B$4</f>
        <v>0</v>
      </c>
      <c r="AG15" s="11"/>
      <c r="AH15" s="172"/>
      <c r="AI15" s="172"/>
      <c r="AJ15" s="172"/>
    </row>
    <row r="16" spans="1:36" ht="15">
      <c r="A16" s="10">
        <f>'INFO SHEET'!B77</f>
        <v>69</v>
      </c>
      <c r="B16" s="371">
        <f>IF('INFO SHEET'!C77&lt;&gt;"",'INFO SHEET'!C77,"")</f>
      </c>
      <c r="C16" s="372">
        <f>+'INFO SHEET'!D77</f>
        <v>0</v>
      </c>
      <c r="D16" s="11">
        <f>+C16*'INFO SHEET'!$D$2</f>
        <v>0</v>
      </c>
      <c r="E16" s="11">
        <f>IF(C16&gt;0,'INFO SHEET'!$E$2,0)</f>
        <v>0</v>
      </c>
      <c r="F16" s="373" t="str">
        <f>IF('INFO SHEET'!E77&lt;&gt;"",'INFO SHEET'!E77,"0")</f>
        <v>0</v>
      </c>
      <c r="G16" s="374" t="str">
        <f>IF('INFO SHEET'!F77&lt;&gt;"",'INFO SHEET'!F77,"0")</f>
        <v>0</v>
      </c>
      <c r="H16" s="373" t="str">
        <f>IF('INFO SHEET'!G77&lt;&gt;"",'INFO SHEET'!G77,"0")</f>
        <v>0</v>
      </c>
      <c r="I16" s="11">
        <f>(F16*'INFO SHEET'!$E$4)+(G16*'INFO SHEET'!$F$4)+(H16*'INFO SHEET'!$G$4)</f>
        <v>0</v>
      </c>
      <c r="J16" s="163"/>
      <c r="K16" s="11">
        <f t="shared" si="0"/>
        <v>0</v>
      </c>
      <c r="L16" s="11">
        <f>+K16*'VAT ADJUSTMENT'!$D$3</f>
        <v>0</v>
      </c>
      <c r="M16" s="163"/>
      <c r="N16" s="11">
        <f t="shared" si="1"/>
        <v>0</v>
      </c>
      <c r="O16" s="11">
        <f>+N16*'VAT ADJUSTMENT'!$C$4</f>
        <v>0</v>
      </c>
      <c r="P16" s="96">
        <f t="shared" si="2"/>
        <v>0</v>
      </c>
      <c r="Q16" s="250"/>
      <c r="R16" s="11">
        <f t="shared" si="3"/>
        <v>0</v>
      </c>
      <c r="S16" s="11">
        <f>IF('INFO SHEET'!L77="Card",AC16,IF('INFO SHEET'!L77="Cash",AD16,IF('INFO SHEET'!L77="cheque",AE16,IF('INFO SHEET'!L77="Bank Transfer",AF16,IF('INFO SHEET'!L77=0,0)))))</f>
        <v>0</v>
      </c>
      <c r="T16" s="96">
        <f t="shared" si="4"/>
        <v>0</v>
      </c>
      <c r="U16" s="163"/>
      <c r="V16" s="250"/>
      <c r="W16" s="11">
        <f>IF('INFO SHEET'!$L77="Card",$R16,0)</f>
        <v>0</v>
      </c>
      <c r="X16" s="11">
        <f>IF('INFO SHEET'!L77="Cash",R16,0)</f>
        <v>0</v>
      </c>
      <c r="Y16" s="11">
        <f>IF('INFO SHEET'!L77="Cheque",R16,0)</f>
        <v>0</v>
      </c>
      <c r="Z16" s="11">
        <f>IF('INFO SHEET'!L77="Bank Transfer",R16,0)</f>
        <v>0</v>
      </c>
      <c r="AA16" s="11"/>
      <c r="AB16" s="250"/>
      <c r="AC16" s="11">
        <f>+R16*'Dropdown payment'!$B$1</f>
        <v>0</v>
      </c>
      <c r="AD16" s="11">
        <f>+$R16*'Dropdown payment'!$B$2</f>
        <v>0</v>
      </c>
      <c r="AE16" s="11">
        <f>+$R16*'Dropdown payment'!$B$3</f>
        <v>0</v>
      </c>
      <c r="AF16" s="11">
        <f>+$R16*'Dropdown payment'!$B$4</f>
        <v>0</v>
      </c>
      <c r="AG16" s="11"/>
      <c r="AH16" s="172"/>
      <c r="AI16" s="172"/>
      <c r="AJ16" s="172"/>
    </row>
    <row r="17" spans="1:36" ht="15">
      <c r="A17" s="10">
        <f>'INFO SHEET'!B78</f>
        <v>70</v>
      </c>
      <c r="B17" s="371">
        <f>IF('INFO SHEET'!C78&lt;&gt;"",'INFO SHEET'!C78,"")</f>
      </c>
      <c r="C17" s="372">
        <f>+'INFO SHEET'!D78</f>
        <v>0</v>
      </c>
      <c r="D17" s="11">
        <f>+C17*'INFO SHEET'!$D$2</f>
        <v>0</v>
      </c>
      <c r="E17" s="11">
        <f>IF(C17&gt;0,'INFO SHEET'!$E$2,0)</f>
        <v>0</v>
      </c>
      <c r="F17" s="373" t="str">
        <f>IF('INFO SHEET'!E78&lt;&gt;"",'INFO SHEET'!E78,"0")</f>
        <v>0</v>
      </c>
      <c r="G17" s="374" t="str">
        <f>IF('INFO SHEET'!F78&lt;&gt;"",'INFO SHEET'!F78,"0")</f>
        <v>0</v>
      </c>
      <c r="H17" s="373" t="str">
        <f>IF('INFO SHEET'!G78&lt;&gt;"",'INFO SHEET'!G78,"0")</f>
        <v>0</v>
      </c>
      <c r="I17" s="11">
        <f>(F17*'INFO SHEET'!$E$4)+(G17*'INFO SHEET'!$F$4)+(H17*'INFO SHEET'!$G$4)</f>
        <v>0</v>
      </c>
      <c r="J17" s="163"/>
      <c r="K17" s="11">
        <f t="shared" si="0"/>
        <v>0</v>
      </c>
      <c r="L17" s="11">
        <f>+K17*'VAT ADJUSTMENT'!$D$3</f>
        <v>0</v>
      </c>
      <c r="M17" s="163"/>
      <c r="N17" s="11">
        <f t="shared" si="1"/>
        <v>0</v>
      </c>
      <c r="O17" s="11">
        <f>+N17*'VAT ADJUSTMENT'!$C$4</f>
        <v>0</v>
      </c>
      <c r="P17" s="96">
        <f t="shared" si="2"/>
        <v>0</v>
      </c>
      <c r="Q17" s="250"/>
      <c r="R17" s="11">
        <f t="shared" si="3"/>
        <v>0</v>
      </c>
      <c r="S17" s="11">
        <f>IF('INFO SHEET'!L78="Card",AC17,IF('INFO SHEET'!L78="Cash",AD17,IF('INFO SHEET'!L78="cheque",AE17,IF('INFO SHEET'!L78="Bank Transfer",AF17,IF('INFO SHEET'!L78=0,0)))))</f>
        <v>0</v>
      </c>
      <c r="T17" s="96">
        <f t="shared" si="4"/>
        <v>0</v>
      </c>
      <c r="U17" s="163"/>
      <c r="V17" s="250"/>
      <c r="W17" s="11">
        <f>IF('INFO SHEET'!$L78="Card",$R17,0)</f>
        <v>0</v>
      </c>
      <c r="X17" s="11">
        <f>IF('INFO SHEET'!L78="Cash",R17,0)</f>
        <v>0</v>
      </c>
      <c r="Y17" s="11">
        <f>IF('INFO SHEET'!L78="Cheque",R17,0)</f>
        <v>0</v>
      </c>
      <c r="Z17" s="11">
        <f>IF('INFO SHEET'!L78="Bank Transfer",R17,0)</f>
        <v>0</v>
      </c>
      <c r="AA17" s="11"/>
      <c r="AB17" s="250"/>
      <c r="AC17" s="11">
        <f>+R17*'Dropdown payment'!$B$1</f>
        <v>0</v>
      </c>
      <c r="AD17" s="11">
        <f>+$R17*'Dropdown payment'!$B$2</f>
        <v>0</v>
      </c>
      <c r="AE17" s="11">
        <f>+$R17*'Dropdown payment'!$B$3</f>
        <v>0</v>
      </c>
      <c r="AF17" s="11">
        <f>+$R17*'Dropdown payment'!$B$4</f>
        <v>0</v>
      </c>
      <c r="AG17" s="11"/>
      <c r="AH17" s="172"/>
      <c r="AI17" s="172"/>
      <c r="AJ17" s="172"/>
    </row>
    <row r="18" spans="1:36" ht="15">
      <c r="A18" s="10">
        <f>'INFO SHEET'!B79</f>
        <v>71</v>
      </c>
      <c r="B18" s="371">
        <f>IF('INFO SHEET'!C79&lt;&gt;"",'INFO SHEET'!C79,"")</f>
      </c>
      <c r="C18" s="372">
        <f>+'INFO SHEET'!D79</f>
        <v>0</v>
      </c>
      <c r="D18" s="11">
        <f>+C18*'INFO SHEET'!$D$2</f>
        <v>0</v>
      </c>
      <c r="E18" s="11">
        <f>IF(C18&gt;0,'INFO SHEET'!$E$2,0)</f>
        <v>0</v>
      </c>
      <c r="F18" s="373" t="str">
        <f>IF('INFO SHEET'!E79&lt;&gt;"",'INFO SHEET'!E79,"0")</f>
        <v>0</v>
      </c>
      <c r="G18" s="374" t="str">
        <f>IF('INFO SHEET'!F79&lt;&gt;"",'INFO SHEET'!F79,"0")</f>
        <v>0</v>
      </c>
      <c r="H18" s="373" t="str">
        <f>IF('INFO SHEET'!G79&lt;&gt;"",'INFO SHEET'!G79,"0")</f>
        <v>0</v>
      </c>
      <c r="I18" s="11">
        <f>(F18*'INFO SHEET'!$E$4)+(G18*'INFO SHEET'!$F$4)+(H18*'INFO SHEET'!$G$4)</f>
        <v>0</v>
      </c>
      <c r="J18" s="163"/>
      <c r="K18" s="11">
        <f t="shared" si="0"/>
        <v>0</v>
      </c>
      <c r="L18" s="11">
        <f>+K18*'VAT ADJUSTMENT'!$D$3</f>
        <v>0</v>
      </c>
      <c r="M18" s="163"/>
      <c r="N18" s="11">
        <f t="shared" si="1"/>
        <v>0</v>
      </c>
      <c r="O18" s="11">
        <f>+N18*'VAT ADJUSTMENT'!$C$4</f>
        <v>0</v>
      </c>
      <c r="P18" s="96">
        <f t="shared" si="2"/>
        <v>0</v>
      </c>
      <c r="Q18" s="250"/>
      <c r="R18" s="11">
        <f t="shared" si="3"/>
        <v>0</v>
      </c>
      <c r="S18" s="11">
        <f>IF('INFO SHEET'!L79="Card",AC18,IF('INFO SHEET'!L79="Cash",AD18,IF('INFO SHEET'!L79="cheque",AE18,IF('INFO SHEET'!L79="Bank Transfer",AF18,IF('INFO SHEET'!L79=0,0)))))</f>
        <v>0</v>
      </c>
      <c r="T18" s="96">
        <f t="shared" si="4"/>
        <v>0</v>
      </c>
      <c r="U18" s="163"/>
      <c r="V18" s="250"/>
      <c r="W18" s="11">
        <f>IF('INFO SHEET'!$L79="Card",$R18,0)</f>
        <v>0</v>
      </c>
      <c r="X18" s="11">
        <f>IF('INFO SHEET'!L79="Cash",R18,0)</f>
        <v>0</v>
      </c>
      <c r="Y18" s="11">
        <f>IF('INFO SHEET'!L79="Cheque",R18,0)</f>
        <v>0</v>
      </c>
      <c r="Z18" s="11">
        <f>IF('INFO SHEET'!L79="Bank Transfer",R18,0)</f>
        <v>0</v>
      </c>
      <c r="AA18" s="11"/>
      <c r="AB18" s="250"/>
      <c r="AC18" s="11">
        <f>+R18*'Dropdown payment'!$B$1</f>
        <v>0</v>
      </c>
      <c r="AD18" s="11">
        <f>+$R18*'Dropdown payment'!$B$2</f>
        <v>0</v>
      </c>
      <c r="AE18" s="11">
        <f>+$R18*'Dropdown payment'!$B$3</f>
        <v>0</v>
      </c>
      <c r="AF18" s="11">
        <f>+$R18*'Dropdown payment'!$B$4</f>
        <v>0</v>
      </c>
      <c r="AG18" s="11"/>
      <c r="AH18" s="172"/>
      <c r="AI18" s="172"/>
      <c r="AJ18" s="172"/>
    </row>
    <row r="19" spans="1:36" ht="15">
      <c r="A19" s="10">
        <f>'INFO SHEET'!B80</f>
        <v>72</v>
      </c>
      <c r="B19" s="371">
        <f>IF('INFO SHEET'!C80&lt;&gt;"",'INFO SHEET'!C80,"")</f>
      </c>
      <c r="C19" s="372">
        <f>+'INFO SHEET'!D80</f>
        <v>0</v>
      </c>
      <c r="D19" s="11">
        <f>+C19*'INFO SHEET'!$D$2</f>
        <v>0</v>
      </c>
      <c r="E19" s="11">
        <f>IF(C19&gt;0,'INFO SHEET'!$E$2,0)</f>
        <v>0</v>
      </c>
      <c r="F19" s="373" t="str">
        <f>IF('INFO SHEET'!E80&lt;&gt;"",'INFO SHEET'!E80,"0")</f>
        <v>0</v>
      </c>
      <c r="G19" s="374" t="str">
        <f>IF('INFO SHEET'!F80&lt;&gt;"",'INFO SHEET'!F80,"0")</f>
        <v>0</v>
      </c>
      <c r="H19" s="373" t="str">
        <f>IF('INFO SHEET'!G80&lt;&gt;"",'INFO SHEET'!G80,"0")</f>
        <v>0</v>
      </c>
      <c r="I19" s="11">
        <f>(F19*'INFO SHEET'!$E$4)+(G19*'INFO SHEET'!$F$4)+(H19*'INFO SHEET'!$G$4)</f>
        <v>0</v>
      </c>
      <c r="J19" s="163"/>
      <c r="K19" s="11">
        <f t="shared" si="0"/>
        <v>0</v>
      </c>
      <c r="L19" s="11">
        <f>+K19*'VAT ADJUSTMENT'!$D$3</f>
        <v>0</v>
      </c>
      <c r="M19" s="163"/>
      <c r="N19" s="11">
        <f t="shared" si="1"/>
        <v>0</v>
      </c>
      <c r="O19" s="11">
        <f>+N19*'VAT ADJUSTMENT'!$C$4</f>
        <v>0</v>
      </c>
      <c r="P19" s="96">
        <f t="shared" si="2"/>
        <v>0</v>
      </c>
      <c r="Q19" s="250"/>
      <c r="R19" s="11">
        <f t="shared" si="3"/>
        <v>0</v>
      </c>
      <c r="S19" s="11">
        <f>IF('INFO SHEET'!L80="Card",AC19,IF('INFO SHEET'!L80="Cash",AD19,IF('INFO SHEET'!L80="cheque",AE19,IF('INFO SHEET'!L80="Bank Transfer",AF19,IF('INFO SHEET'!L80=0,0)))))</f>
        <v>0</v>
      </c>
      <c r="T19" s="96">
        <f t="shared" si="4"/>
        <v>0</v>
      </c>
      <c r="U19" s="163"/>
      <c r="V19" s="250"/>
      <c r="W19" s="11">
        <f>IF('INFO SHEET'!$L80="Card",$R19,0)</f>
        <v>0</v>
      </c>
      <c r="X19" s="11">
        <f>IF('INFO SHEET'!L80="Cash",R19,0)</f>
        <v>0</v>
      </c>
      <c r="Y19" s="11">
        <f>IF('INFO SHEET'!L80="Cheque",R19,0)</f>
        <v>0</v>
      </c>
      <c r="Z19" s="11">
        <f>IF('INFO SHEET'!L80="Bank Transfer",R19,0)</f>
        <v>0</v>
      </c>
      <c r="AA19" s="11"/>
      <c r="AB19" s="250"/>
      <c r="AC19" s="11">
        <f>+R19*'Dropdown payment'!$B$1</f>
        <v>0</v>
      </c>
      <c r="AD19" s="11">
        <f>+$R19*'Dropdown payment'!$B$2</f>
        <v>0</v>
      </c>
      <c r="AE19" s="11">
        <f>+$R19*'Dropdown payment'!$B$3</f>
        <v>0</v>
      </c>
      <c r="AF19" s="11">
        <f>+$R19*'Dropdown payment'!$B$4</f>
        <v>0</v>
      </c>
      <c r="AG19" s="11"/>
      <c r="AH19" s="172"/>
      <c r="AI19" s="172"/>
      <c r="AJ19" s="172"/>
    </row>
    <row r="20" spans="1:36" ht="15">
      <c r="A20" s="10">
        <f>'INFO SHEET'!B81</f>
        <v>73</v>
      </c>
      <c r="B20" s="371">
        <f>IF('INFO SHEET'!C81&lt;&gt;"",'INFO SHEET'!C81,"")</f>
      </c>
      <c r="C20" s="372">
        <f>+'INFO SHEET'!D81</f>
        <v>0</v>
      </c>
      <c r="D20" s="11">
        <f>+C20*'INFO SHEET'!$D$2</f>
        <v>0</v>
      </c>
      <c r="E20" s="11">
        <f>IF(C20&gt;0,'INFO SHEET'!$E$2,0)</f>
        <v>0</v>
      </c>
      <c r="F20" s="373" t="str">
        <f>IF('INFO SHEET'!E81&lt;&gt;"",'INFO SHEET'!E81,"0")</f>
        <v>0</v>
      </c>
      <c r="G20" s="374" t="str">
        <f>IF('INFO SHEET'!F81&lt;&gt;"",'INFO SHEET'!F81,"0")</f>
        <v>0</v>
      </c>
      <c r="H20" s="373" t="str">
        <f>IF('INFO SHEET'!G81&lt;&gt;"",'INFO SHEET'!G81,"0")</f>
        <v>0</v>
      </c>
      <c r="I20" s="11">
        <f>(F20*'INFO SHEET'!$E$4)+(G20*'INFO SHEET'!$F$4)+(H20*'INFO SHEET'!$G$4)</f>
        <v>0</v>
      </c>
      <c r="J20" s="163"/>
      <c r="K20" s="11">
        <f t="shared" si="0"/>
        <v>0</v>
      </c>
      <c r="L20" s="11">
        <f>+K20*'VAT ADJUSTMENT'!$D$3</f>
        <v>0</v>
      </c>
      <c r="M20" s="163"/>
      <c r="N20" s="11">
        <f t="shared" si="1"/>
        <v>0</v>
      </c>
      <c r="O20" s="11">
        <f>+N20*'VAT ADJUSTMENT'!$C$4</f>
        <v>0</v>
      </c>
      <c r="P20" s="96">
        <f t="shared" si="2"/>
        <v>0</v>
      </c>
      <c r="Q20" s="250"/>
      <c r="R20" s="11">
        <f t="shared" si="3"/>
        <v>0</v>
      </c>
      <c r="S20" s="11">
        <f>IF('INFO SHEET'!L81="Card",AC20,IF('INFO SHEET'!L81="Cash",AD20,IF('INFO SHEET'!L81="cheque",AE20,IF('INFO SHEET'!L81="Bank Transfer",AF20,IF('INFO SHEET'!L81=0,0)))))</f>
        <v>0</v>
      </c>
      <c r="T20" s="96">
        <f t="shared" si="4"/>
        <v>0</v>
      </c>
      <c r="U20" s="163"/>
      <c r="V20" s="250"/>
      <c r="W20" s="11">
        <f>IF('INFO SHEET'!$L81="Card",$R20,0)</f>
        <v>0</v>
      </c>
      <c r="X20" s="11">
        <f>IF('INFO SHEET'!L81="Cash",R20,0)</f>
        <v>0</v>
      </c>
      <c r="Y20" s="11">
        <f>IF('INFO SHEET'!L81="Cheque",R20,0)</f>
        <v>0</v>
      </c>
      <c r="Z20" s="11">
        <f>IF('INFO SHEET'!L81="Bank Transfer",R20,0)</f>
        <v>0</v>
      </c>
      <c r="AA20" s="11"/>
      <c r="AB20" s="250"/>
      <c r="AC20" s="11">
        <f>+R20*'Dropdown payment'!$B$1</f>
        <v>0</v>
      </c>
      <c r="AD20" s="11">
        <f>+$R20*'Dropdown payment'!$B$2</f>
        <v>0</v>
      </c>
      <c r="AE20" s="11">
        <f>+$R20*'Dropdown payment'!$B$3</f>
        <v>0</v>
      </c>
      <c r="AF20" s="11">
        <f>+$R20*'Dropdown payment'!$B$4</f>
        <v>0</v>
      </c>
      <c r="AG20" s="11"/>
      <c r="AH20" s="172"/>
      <c r="AI20" s="172"/>
      <c r="AJ20" s="172"/>
    </row>
    <row r="21" spans="1:36" ht="15">
      <c r="A21" s="10">
        <f>'INFO SHEET'!B82</f>
        <v>74</v>
      </c>
      <c r="B21" s="371">
        <f>IF('INFO SHEET'!C82&lt;&gt;"",'INFO SHEET'!C82,"")</f>
      </c>
      <c r="C21" s="372">
        <f>+'INFO SHEET'!D82</f>
        <v>0</v>
      </c>
      <c r="D21" s="11">
        <f>+C21*'INFO SHEET'!$D$2</f>
        <v>0</v>
      </c>
      <c r="E21" s="11">
        <f>IF(C21&gt;0,'INFO SHEET'!$E$2,0)</f>
        <v>0</v>
      </c>
      <c r="F21" s="373" t="str">
        <f>IF('INFO SHEET'!E82&lt;&gt;"",'INFO SHEET'!E82,"0")</f>
        <v>0</v>
      </c>
      <c r="G21" s="374" t="str">
        <f>IF('INFO SHEET'!F82&lt;&gt;"",'INFO SHEET'!F82,"0")</f>
        <v>0</v>
      </c>
      <c r="H21" s="373" t="str">
        <f>IF('INFO SHEET'!G82&lt;&gt;"",'INFO SHEET'!G82,"0")</f>
        <v>0</v>
      </c>
      <c r="I21" s="11">
        <f>(F21*'INFO SHEET'!$E$4)+(G21*'INFO SHEET'!$F$4)+(H21*'INFO SHEET'!$G$4)</f>
        <v>0</v>
      </c>
      <c r="J21" s="163"/>
      <c r="K21" s="11">
        <f t="shared" si="0"/>
        <v>0</v>
      </c>
      <c r="L21" s="11">
        <f>+K21*'VAT ADJUSTMENT'!$D$3</f>
        <v>0</v>
      </c>
      <c r="M21" s="163"/>
      <c r="N21" s="11">
        <f t="shared" si="1"/>
        <v>0</v>
      </c>
      <c r="O21" s="11">
        <f>+N21*'VAT ADJUSTMENT'!$C$4</f>
        <v>0</v>
      </c>
      <c r="P21" s="96">
        <f t="shared" si="2"/>
        <v>0</v>
      </c>
      <c r="Q21" s="250"/>
      <c r="R21" s="11">
        <f t="shared" si="3"/>
        <v>0</v>
      </c>
      <c r="S21" s="11">
        <f>IF('INFO SHEET'!L82="Card",AC21,IF('INFO SHEET'!L82="Cash",AD21,IF('INFO SHEET'!L82="cheque",AE21,IF('INFO SHEET'!L82="Bank Transfer",AF21,IF('INFO SHEET'!L82=0,0)))))</f>
        <v>0</v>
      </c>
      <c r="T21" s="96">
        <f t="shared" si="4"/>
        <v>0</v>
      </c>
      <c r="U21" s="163"/>
      <c r="V21" s="250"/>
      <c r="W21" s="11">
        <f>IF('INFO SHEET'!$L82="Card",$R21,0)</f>
        <v>0</v>
      </c>
      <c r="X21" s="11">
        <f>IF('INFO SHEET'!L82="Cash",R21,0)</f>
        <v>0</v>
      </c>
      <c r="Y21" s="11">
        <f>IF('INFO SHEET'!L82="Cheque",R21,0)</f>
        <v>0</v>
      </c>
      <c r="Z21" s="11">
        <f>IF('INFO SHEET'!L82="Bank Transfer",R21,0)</f>
        <v>0</v>
      </c>
      <c r="AA21" s="11"/>
      <c r="AB21" s="250"/>
      <c r="AC21" s="11">
        <f>+R21*'Dropdown payment'!$B$1</f>
        <v>0</v>
      </c>
      <c r="AD21" s="11">
        <f>+$R21*'Dropdown payment'!$B$2</f>
        <v>0</v>
      </c>
      <c r="AE21" s="11">
        <f>+$R21*'Dropdown payment'!$B$3</f>
        <v>0</v>
      </c>
      <c r="AF21" s="11">
        <f>+$R21*'Dropdown payment'!$B$4</f>
        <v>0</v>
      </c>
      <c r="AG21" s="11"/>
      <c r="AH21" s="172"/>
      <c r="AI21" s="172"/>
      <c r="AJ21" s="172"/>
    </row>
    <row r="22" spans="1:36" ht="15">
      <c r="A22" s="10">
        <f>'INFO SHEET'!B83</f>
        <v>75</v>
      </c>
      <c r="B22" s="371">
        <f>IF('INFO SHEET'!C83&lt;&gt;"",'INFO SHEET'!C83,"")</f>
      </c>
      <c r="C22" s="372">
        <f>+'INFO SHEET'!D83</f>
        <v>0</v>
      </c>
      <c r="D22" s="11">
        <f>+C22*'INFO SHEET'!$D$2</f>
        <v>0</v>
      </c>
      <c r="E22" s="11">
        <f>IF(C22&gt;0,'INFO SHEET'!$E$2,0)</f>
        <v>0</v>
      </c>
      <c r="F22" s="373" t="str">
        <f>IF('INFO SHEET'!E83&lt;&gt;"",'INFO SHEET'!E83,"0")</f>
        <v>0</v>
      </c>
      <c r="G22" s="374" t="str">
        <f>IF('INFO SHEET'!F83&lt;&gt;"",'INFO SHEET'!F83,"0")</f>
        <v>0</v>
      </c>
      <c r="H22" s="373" t="str">
        <f>IF('INFO SHEET'!G83&lt;&gt;"",'INFO SHEET'!G83,"0")</f>
        <v>0</v>
      </c>
      <c r="I22" s="11">
        <f>(F22*'INFO SHEET'!$E$4)+(G22*'INFO SHEET'!$F$4)+(H22*'INFO SHEET'!$G$4)</f>
        <v>0</v>
      </c>
      <c r="J22" s="163"/>
      <c r="K22" s="11">
        <f t="shared" si="0"/>
        <v>0</v>
      </c>
      <c r="L22" s="11">
        <f>+K22*'VAT ADJUSTMENT'!$D$3</f>
        <v>0</v>
      </c>
      <c r="M22" s="163"/>
      <c r="N22" s="11">
        <f t="shared" si="1"/>
        <v>0</v>
      </c>
      <c r="O22" s="11">
        <f>+N22*'VAT ADJUSTMENT'!$C$4</f>
        <v>0</v>
      </c>
      <c r="P22" s="96">
        <f t="shared" si="2"/>
        <v>0</v>
      </c>
      <c r="Q22" s="250"/>
      <c r="R22" s="11">
        <f t="shared" si="3"/>
        <v>0</v>
      </c>
      <c r="S22" s="11">
        <f>IF('INFO SHEET'!L83="Card",AC22,IF('INFO SHEET'!L83="Cash",AD22,IF('INFO SHEET'!L83="cheque",AE22,IF('INFO SHEET'!L83="Bank Transfer",AF22,IF('INFO SHEET'!L83=0,0)))))</f>
        <v>0</v>
      </c>
      <c r="T22" s="96">
        <f t="shared" si="4"/>
        <v>0</v>
      </c>
      <c r="U22" s="163"/>
      <c r="V22" s="250"/>
      <c r="W22" s="11">
        <f>IF('INFO SHEET'!$L83="Card",$R22,0)</f>
        <v>0</v>
      </c>
      <c r="X22" s="11">
        <f>IF('INFO SHEET'!L83="Cash",R22,0)</f>
        <v>0</v>
      </c>
      <c r="Y22" s="11">
        <f>IF('INFO SHEET'!L83="Cheque",R22,0)</f>
        <v>0</v>
      </c>
      <c r="Z22" s="11">
        <f>IF('INFO SHEET'!L83="Bank Transfer",R22,0)</f>
        <v>0</v>
      </c>
      <c r="AA22" s="11"/>
      <c r="AB22" s="250"/>
      <c r="AC22" s="11">
        <f>+R22*'Dropdown payment'!$B$1</f>
        <v>0</v>
      </c>
      <c r="AD22" s="11">
        <f>+$R22*'Dropdown payment'!$B$2</f>
        <v>0</v>
      </c>
      <c r="AE22" s="11">
        <f>+$R22*'Dropdown payment'!$B$3</f>
        <v>0</v>
      </c>
      <c r="AF22" s="11">
        <f>+$R22*'Dropdown payment'!$B$4</f>
        <v>0</v>
      </c>
      <c r="AG22" s="11"/>
      <c r="AH22" s="172"/>
      <c r="AI22" s="172"/>
      <c r="AJ22" s="172"/>
    </row>
    <row r="23" spans="1:36" ht="15">
      <c r="A23" s="10">
        <f>'INFO SHEET'!B84</f>
        <v>76</v>
      </c>
      <c r="B23" s="371">
        <f>IF('INFO SHEET'!C84&lt;&gt;"",'INFO SHEET'!C84,"")</f>
      </c>
      <c r="C23" s="372">
        <f>+'INFO SHEET'!D84</f>
        <v>0</v>
      </c>
      <c r="D23" s="11">
        <f>+C23*'INFO SHEET'!$D$2</f>
        <v>0</v>
      </c>
      <c r="E23" s="11">
        <f>IF(C23&gt;0,'INFO SHEET'!$E$2,0)</f>
        <v>0</v>
      </c>
      <c r="F23" s="373" t="str">
        <f>IF('INFO SHEET'!E84&lt;&gt;"",'INFO SHEET'!E84,"0")</f>
        <v>0</v>
      </c>
      <c r="G23" s="374" t="str">
        <f>IF('INFO SHEET'!F84&lt;&gt;"",'INFO SHEET'!F84,"0")</f>
        <v>0</v>
      </c>
      <c r="H23" s="373" t="str">
        <f>IF('INFO SHEET'!G84&lt;&gt;"",'INFO SHEET'!G84,"0")</f>
        <v>0</v>
      </c>
      <c r="I23" s="11">
        <f>(F23*'INFO SHEET'!$E$4)+(G23*'INFO SHEET'!$F$4)+(H23*'INFO SHEET'!$G$4)</f>
        <v>0</v>
      </c>
      <c r="J23" s="163"/>
      <c r="K23" s="11">
        <f t="shared" si="0"/>
        <v>0</v>
      </c>
      <c r="L23" s="11">
        <f>+K23*'VAT ADJUSTMENT'!$D$3</f>
        <v>0</v>
      </c>
      <c r="M23" s="163"/>
      <c r="N23" s="11">
        <f t="shared" si="1"/>
        <v>0</v>
      </c>
      <c r="O23" s="11">
        <f>+N23*'VAT ADJUSTMENT'!$C$4</f>
        <v>0</v>
      </c>
      <c r="P23" s="96">
        <f t="shared" si="2"/>
        <v>0</v>
      </c>
      <c r="Q23" s="250"/>
      <c r="R23" s="11">
        <f t="shared" si="3"/>
        <v>0</v>
      </c>
      <c r="S23" s="11">
        <f>IF('INFO SHEET'!L84="Card",AC23,IF('INFO SHEET'!L84="Cash",AD23,IF('INFO SHEET'!L84="cheque",AE23,IF('INFO SHEET'!L84="Bank Transfer",AF23,IF('INFO SHEET'!L84=0,0)))))</f>
        <v>0</v>
      </c>
      <c r="T23" s="96">
        <f t="shared" si="4"/>
        <v>0</v>
      </c>
      <c r="U23" s="163"/>
      <c r="V23" s="250"/>
      <c r="W23" s="11">
        <f>IF('INFO SHEET'!$L84="Card",$R23,0)</f>
        <v>0</v>
      </c>
      <c r="X23" s="11">
        <f>IF('INFO SHEET'!L84="Cash",R23,0)</f>
        <v>0</v>
      </c>
      <c r="Y23" s="11">
        <f>IF('INFO SHEET'!L84="Cheque",R23,0)</f>
        <v>0</v>
      </c>
      <c r="Z23" s="11">
        <f>IF('INFO SHEET'!L84="Bank Transfer",R23,0)</f>
        <v>0</v>
      </c>
      <c r="AA23" s="11"/>
      <c r="AB23" s="250"/>
      <c r="AC23" s="11">
        <f>+R23*'Dropdown payment'!$B$1</f>
        <v>0</v>
      </c>
      <c r="AD23" s="11">
        <f>+$R23*'Dropdown payment'!$B$2</f>
        <v>0</v>
      </c>
      <c r="AE23" s="11">
        <f>+$R23*'Dropdown payment'!$B$3</f>
        <v>0</v>
      </c>
      <c r="AF23" s="11">
        <f>+$R23*'Dropdown payment'!$B$4</f>
        <v>0</v>
      </c>
      <c r="AG23" s="11"/>
      <c r="AH23" s="172"/>
      <c r="AI23" s="172"/>
      <c r="AJ23" s="172"/>
    </row>
    <row r="24" spans="1:36" ht="15">
      <c r="A24" s="10">
        <f>'INFO SHEET'!B85</f>
        <v>77</v>
      </c>
      <c r="B24" s="371">
        <f>IF('INFO SHEET'!C85&lt;&gt;"",'INFO SHEET'!C85,"")</f>
      </c>
      <c r="C24" s="372">
        <f>+'INFO SHEET'!D85</f>
        <v>0</v>
      </c>
      <c r="D24" s="11">
        <f>+C24*'INFO SHEET'!$D$2</f>
        <v>0</v>
      </c>
      <c r="E24" s="11">
        <f>IF(C24&gt;0,'INFO SHEET'!$E$2,0)</f>
        <v>0</v>
      </c>
      <c r="F24" s="373" t="str">
        <f>IF('INFO SHEET'!E85&lt;&gt;"",'INFO SHEET'!E85,"0")</f>
        <v>0</v>
      </c>
      <c r="G24" s="374" t="str">
        <f>IF('INFO SHEET'!F85&lt;&gt;"",'INFO SHEET'!F85,"0")</f>
        <v>0</v>
      </c>
      <c r="H24" s="373" t="str">
        <f>IF('INFO SHEET'!G85&lt;&gt;"",'INFO SHEET'!G85,"0")</f>
        <v>0</v>
      </c>
      <c r="I24" s="11">
        <f>(F24*'INFO SHEET'!$E$4)+(G24*'INFO SHEET'!$F$4)+(H24*'INFO SHEET'!$G$4)</f>
        <v>0</v>
      </c>
      <c r="J24" s="163"/>
      <c r="K24" s="11">
        <f t="shared" si="0"/>
        <v>0</v>
      </c>
      <c r="L24" s="11">
        <f>+K24*'VAT ADJUSTMENT'!$D$3</f>
        <v>0</v>
      </c>
      <c r="M24" s="163"/>
      <c r="N24" s="11">
        <f t="shared" si="1"/>
        <v>0</v>
      </c>
      <c r="O24" s="11">
        <f>+N24*'VAT ADJUSTMENT'!$C$4</f>
        <v>0</v>
      </c>
      <c r="P24" s="96">
        <f t="shared" si="2"/>
        <v>0</v>
      </c>
      <c r="Q24" s="250"/>
      <c r="R24" s="11">
        <f t="shared" si="3"/>
        <v>0</v>
      </c>
      <c r="S24" s="11">
        <f>IF('INFO SHEET'!L85="Card",AC24,IF('INFO SHEET'!L85="Cash",AD24,IF('INFO SHEET'!L85="cheque",AE24,IF('INFO SHEET'!L85="Bank Transfer",AF24,IF('INFO SHEET'!L85=0,0)))))</f>
        <v>0</v>
      </c>
      <c r="T24" s="96">
        <f t="shared" si="4"/>
        <v>0</v>
      </c>
      <c r="U24" s="163"/>
      <c r="V24" s="250"/>
      <c r="W24" s="11">
        <f>IF('INFO SHEET'!$L85="Card",$R24,0)</f>
        <v>0</v>
      </c>
      <c r="X24" s="11">
        <f>IF('INFO SHEET'!L85="Cash",R24,0)</f>
        <v>0</v>
      </c>
      <c r="Y24" s="11">
        <f>IF('INFO SHEET'!L85="Cheque",R24,0)</f>
        <v>0</v>
      </c>
      <c r="Z24" s="11">
        <f>IF('INFO SHEET'!L85="Bank Transfer",R24,0)</f>
        <v>0</v>
      </c>
      <c r="AA24" s="11"/>
      <c r="AB24" s="250"/>
      <c r="AC24" s="11">
        <f>+R24*'Dropdown payment'!$B$1</f>
        <v>0</v>
      </c>
      <c r="AD24" s="11">
        <f>+$R24*'Dropdown payment'!$B$2</f>
        <v>0</v>
      </c>
      <c r="AE24" s="11">
        <f>+$R24*'Dropdown payment'!$B$3</f>
        <v>0</v>
      </c>
      <c r="AF24" s="11">
        <f>+$R24*'Dropdown payment'!$B$4</f>
        <v>0</v>
      </c>
      <c r="AG24" s="11"/>
      <c r="AH24" s="172"/>
      <c r="AI24" s="172"/>
      <c r="AJ24" s="172"/>
    </row>
    <row r="25" spans="1:36" ht="15">
      <c r="A25" s="10">
        <f>'INFO SHEET'!B86</f>
        <v>78</v>
      </c>
      <c r="B25" s="371">
        <f>IF('INFO SHEET'!C86&lt;&gt;"",'INFO SHEET'!C86,"")</f>
      </c>
      <c r="C25" s="372">
        <f>+'INFO SHEET'!D86</f>
        <v>0</v>
      </c>
      <c r="D25" s="11">
        <f>+C25*'INFO SHEET'!$D$2</f>
        <v>0</v>
      </c>
      <c r="E25" s="11">
        <f>IF(C25&gt;0,'INFO SHEET'!$E$2,0)</f>
        <v>0</v>
      </c>
      <c r="F25" s="373" t="str">
        <f>IF('INFO SHEET'!E86&lt;&gt;"",'INFO SHEET'!E86,"0")</f>
        <v>0</v>
      </c>
      <c r="G25" s="374" t="str">
        <f>IF('INFO SHEET'!F86&lt;&gt;"",'INFO SHEET'!F86,"0")</f>
        <v>0</v>
      </c>
      <c r="H25" s="373" t="str">
        <f>IF('INFO SHEET'!G86&lt;&gt;"",'INFO SHEET'!G86,"0")</f>
        <v>0</v>
      </c>
      <c r="I25" s="11">
        <f>(F25*'INFO SHEET'!$E$4)+(G25*'INFO SHEET'!$F$4)+(H25*'INFO SHEET'!$G$4)</f>
        <v>0</v>
      </c>
      <c r="J25" s="163"/>
      <c r="K25" s="11">
        <f t="shared" si="0"/>
        <v>0</v>
      </c>
      <c r="L25" s="11">
        <f>+K25*'VAT ADJUSTMENT'!$D$3</f>
        <v>0</v>
      </c>
      <c r="M25" s="163"/>
      <c r="N25" s="11">
        <f t="shared" si="1"/>
        <v>0</v>
      </c>
      <c r="O25" s="11">
        <f>+N25*'VAT ADJUSTMENT'!$C$4</f>
        <v>0</v>
      </c>
      <c r="P25" s="96">
        <f t="shared" si="2"/>
        <v>0</v>
      </c>
      <c r="Q25" s="250"/>
      <c r="R25" s="11">
        <f t="shared" si="3"/>
        <v>0</v>
      </c>
      <c r="S25" s="11">
        <f>IF('INFO SHEET'!L86="Card",AC25,IF('INFO SHEET'!L86="Cash",AD25,IF('INFO SHEET'!L86="cheque",AE25,IF('INFO SHEET'!L86="Bank Transfer",AF25,IF('INFO SHEET'!L86=0,0)))))</f>
        <v>0</v>
      </c>
      <c r="T25" s="96">
        <f t="shared" si="4"/>
        <v>0</v>
      </c>
      <c r="U25" s="163"/>
      <c r="V25" s="250"/>
      <c r="W25" s="11">
        <f>IF('INFO SHEET'!$L86="Card",$R25,0)</f>
        <v>0</v>
      </c>
      <c r="X25" s="11">
        <f>IF('INFO SHEET'!L86="Cash",R25,0)</f>
        <v>0</v>
      </c>
      <c r="Y25" s="11">
        <f>IF('INFO SHEET'!L86="Cheque",R25,0)</f>
        <v>0</v>
      </c>
      <c r="Z25" s="11">
        <f>IF('INFO SHEET'!L86="Bank Transfer",R25,0)</f>
        <v>0</v>
      </c>
      <c r="AA25" s="11"/>
      <c r="AB25" s="250"/>
      <c r="AC25" s="11">
        <f>+R25*'Dropdown payment'!$B$1</f>
        <v>0</v>
      </c>
      <c r="AD25" s="11">
        <f>+$R25*'Dropdown payment'!$B$2</f>
        <v>0</v>
      </c>
      <c r="AE25" s="11">
        <f>+$R25*'Dropdown payment'!$B$3</f>
        <v>0</v>
      </c>
      <c r="AF25" s="11">
        <f>+$R25*'Dropdown payment'!$B$4</f>
        <v>0</v>
      </c>
      <c r="AG25" s="11"/>
      <c r="AH25" s="172"/>
      <c r="AI25" s="172"/>
      <c r="AJ25" s="172"/>
    </row>
    <row r="26" spans="1:36" ht="15">
      <c r="A26" s="10">
        <f>'INFO SHEET'!B87</f>
        <v>79</v>
      </c>
      <c r="B26" s="371">
        <f>IF('INFO SHEET'!C87&lt;&gt;"",'INFO SHEET'!C87,"")</f>
      </c>
      <c r="C26" s="372">
        <f>+'INFO SHEET'!D87</f>
        <v>0</v>
      </c>
      <c r="D26" s="11">
        <f>+C26*'INFO SHEET'!$D$2</f>
        <v>0</v>
      </c>
      <c r="E26" s="11">
        <f>IF(C26&gt;0,'INFO SHEET'!$E$2,0)</f>
        <v>0</v>
      </c>
      <c r="F26" s="373" t="str">
        <f>IF('INFO SHEET'!E87&lt;&gt;"",'INFO SHEET'!E87,"0")</f>
        <v>0</v>
      </c>
      <c r="G26" s="374" t="str">
        <f>IF('INFO SHEET'!F87&lt;&gt;"",'INFO SHEET'!F87,"0")</f>
        <v>0</v>
      </c>
      <c r="H26" s="373" t="str">
        <f>IF('INFO SHEET'!G87&lt;&gt;"",'INFO SHEET'!G87,"0")</f>
        <v>0</v>
      </c>
      <c r="I26" s="11">
        <f>(F26*'INFO SHEET'!$E$4)+(G26*'INFO SHEET'!$F$4)+(H26*'INFO SHEET'!$G$4)</f>
        <v>0</v>
      </c>
      <c r="J26" s="163"/>
      <c r="K26" s="11">
        <f t="shared" si="0"/>
        <v>0</v>
      </c>
      <c r="L26" s="11">
        <f>+K26*'VAT ADJUSTMENT'!$D$3</f>
        <v>0</v>
      </c>
      <c r="M26" s="163"/>
      <c r="N26" s="11">
        <f t="shared" si="1"/>
        <v>0</v>
      </c>
      <c r="O26" s="11">
        <f>+N26*'VAT ADJUSTMENT'!$C$4</f>
        <v>0</v>
      </c>
      <c r="P26" s="96">
        <f t="shared" si="2"/>
        <v>0</v>
      </c>
      <c r="Q26" s="250"/>
      <c r="R26" s="11">
        <f t="shared" si="3"/>
        <v>0</v>
      </c>
      <c r="S26" s="11">
        <f>IF('INFO SHEET'!L87="Card",AC26,IF('INFO SHEET'!L87="Cash",AD26,IF('INFO SHEET'!L87="cheque",AE26,IF('INFO SHEET'!L87="Bank Transfer",AF26,IF('INFO SHEET'!L87=0,0)))))</f>
        <v>0</v>
      </c>
      <c r="T26" s="96">
        <f t="shared" si="4"/>
        <v>0</v>
      </c>
      <c r="U26" s="163"/>
      <c r="V26" s="250"/>
      <c r="W26" s="11">
        <f>IF('INFO SHEET'!$L87="Card",$R26,0)</f>
        <v>0</v>
      </c>
      <c r="X26" s="11">
        <f>IF('INFO SHEET'!L87="Cash",R26,0)</f>
        <v>0</v>
      </c>
      <c r="Y26" s="11">
        <f>IF('INFO SHEET'!L87="Cheque",R26,0)</f>
        <v>0</v>
      </c>
      <c r="Z26" s="11">
        <f>IF('INFO SHEET'!L87="Bank Transfer",R26,0)</f>
        <v>0</v>
      </c>
      <c r="AA26" s="11"/>
      <c r="AB26" s="250"/>
      <c r="AC26" s="11">
        <f>+R26*'Dropdown payment'!$B$1</f>
        <v>0</v>
      </c>
      <c r="AD26" s="11">
        <f>+$R26*'Dropdown payment'!$B$2</f>
        <v>0</v>
      </c>
      <c r="AE26" s="11">
        <f>+$R26*'Dropdown payment'!$B$3</f>
        <v>0</v>
      </c>
      <c r="AF26" s="11">
        <f>+$R26*'Dropdown payment'!$B$4</f>
        <v>0</v>
      </c>
      <c r="AG26" s="11"/>
      <c r="AH26" s="172"/>
      <c r="AI26" s="172"/>
      <c r="AJ26" s="172"/>
    </row>
    <row r="27" spans="1:36" ht="15.75" thickBot="1">
      <c r="A27" s="151">
        <f>'INFO SHEET'!B88</f>
        <v>80</v>
      </c>
      <c r="B27" s="375">
        <f>IF('INFO SHEET'!C88&lt;&gt;"",'INFO SHEET'!C88,"")</f>
      </c>
      <c r="C27" s="376">
        <f>+'INFO SHEET'!D88</f>
        <v>0</v>
      </c>
      <c r="D27" s="12">
        <f>+C27*'INFO SHEET'!$D$2</f>
        <v>0</v>
      </c>
      <c r="E27" s="12">
        <f>IF(C27&gt;0,'INFO SHEET'!$E$2,0)</f>
        <v>0</v>
      </c>
      <c r="F27" s="377" t="str">
        <f>IF('INFO SHEET'!E88&lt;&gt;"",'INFO SHEET'!E88,"0")</f>
        <v>0</v>
      </c>
      <c r="G27" s="378" t="str">
        <f>IF('INFO SHEET'!F88&lt;&gt;"",'INFO SHEET'!F88,"0")</f>
        <v>0</v>
      </c>
      <c r="H27" s="377" t="str">
        <f>IF('INFO SHEET'!G88&lt;&gt;"",'INFO SHEET'!G88,"0")</f>
        <v>0</v>
      </c>
      <c r="I27" s="12">
        <f>(F27*'INFO SHEET'!$E$4)+(G27*'INFO SHEET'!$F$4)+(H27*'INFO SHEET'!$G$4)</f>
        <v>0</v>
      </c>
      <c r="J27" s="163"/>
      <c r="K27" s="12">
        <f t="shared" si="0"/>
        <v>0</v>
      </c>
      <c r="L27" s="12">
        <f>+K27*'VAT ADJUSTMENT'!$D$3</f>
        <v>0</v>
      </c>
      <c r="M27" s="163"/>
      <c r="N27" s="12">
        <f t="shared" si="1"/>
        <v>0</v>
      </c>
      <c r="O27" s="12">
        <f>+N27*'VAT ADJUSTMENT'!$C$4</f>
        <v>0</v>
      </c>
      <c r="P27" s="97">
        <f t="shared" si="2"/>
        <v>0</v>
      </c>
      <c r="Q27" s="250"/>
      <c r="R27" s="12">
        <f t="shared" si="3"/>
        <v>0</v>
      </c>
      <c r="S27" s="12">
        <f>IF('INFO SHEET'!L88="Card",AC27,IF('INFO SHEET'!L88="Cash",AD27,IF('INFO SHEET'!L88="cheque",AE27,IF('INFO SHEET'!L88="Bank Transfer",AF27,IF('INFO SHEET'!L88=0,0)))))</f>
        <v>0</v>
      </c>
      <c r="T27" s="97">
        <f t="shared" si="4"/>
        <v>0</v>
      </c>
      <c r="U27" s="163"/>
      <c r="V27" s="250"/>
      <c r="W27" s="12">
        <f>IF('INFO SHEET'!$L88="Card",$R27,0)</f>
        <v>0</v>
      </c>
      <c r="X27" s="12">
        <f>IF('INFO SHEET'!L88="Cash",R27,0)</f>
        <v>0</v>
      </c>
      <c r="Y27" s="12">
        <f>IF('INFO SHEET'!L88="Cheque",R27,0)</f>
        <v>0</v>
      </c>
      <c r="Z27" s="12">
        <f>IF('INFO SHEET'!L88="Bank Transfer",R27,0)</f>
        <v>0</v>
      </c>
      <c r="AA27" s="12"/>
      <c r="AB27" s="250"/>
      <c r="AC27" s="12">
        <f>+R27*'Dropdown payment'!$B$1</f>
        <v>0</v>
      </c>
      <c r="AD27" s="12">
        <f>+$R27*'Dropdown payment'!$B$2</f>
        <v>0</v>
      </c>
      <c r="AE27" s="12">
        <f>+$R27*'Dropdown payment'!$B$3</f>
        <v>0</v>
      </c>
      <c r="AF27" s="12">
        <f>+$R27*'Dropdown payment'!$B$4</f>
        <v>0</v>
      </c>
      <c r="AG27" s="12"/>
      <c r="AH27" s="172"/>
      <c r="AI27" s="172"/>
      <c r="AJ27" s="172"/>
    </row>
    <row r="28" spans="1:36" ht="15.75" thickTop="1">
      <c r="A28" s="365"/>
      <c r="B28" s="162"/>
      <c r="C28" s="379"/>
      <c r="D28" s="380"/>
      <c r="E28" s="380"/>
      <c r="F28" s="381"/>
      <c r="G28" s="381"/>
      <c r="H28" s="381"/>
      <c r="I28" s="380"/>
      <c r="J28" s="163"/>
      <c r="K28" s="380" t="s">
        <v>1</v>
      </c>
      <c r="L28" s="380" t="s">
        <v>1</v>
      </c>
      <c r="M28" s="163"/>
      <c r="N28" s="380" t="s">
        <v>1</v>
      </c>
      <c r="O28" s="380" t="s">
        <v>1</v>
      </c>
      <c r="P28" s="163"/>
      <c r="Q28" s="250"/>
      <c r="R28" s="380" t="s">
        <v>1</v>
      </c>
      <c r="S28" s="380" t="s">
        <v>1</v>
      </c>
      <c r="T28" s="163"/>
      <c r="U28" s="163"/>
      <c r="V28" s="250"/>
      <c r="W28" s="380" t="s">
        <v>1</v>
      </c>
      <c r="X28" s="380"/>
      <c r="Y28" s="380"/>
      <c r="Z28" s="380"/>
      <c r="AA28" s="380" t="s">
        <v>1</v>
      </c>
      <c r="AB28" s="250"/>
      <c r="AC28" s="380" t="s">
        <v>1</v>
      </c>
      <c r="AD28" s="380"/>
      <c r="AE28" s="380"/>
      <c r="AF28" s="380"/>
      <c r="AG28" s="380" t="s">
        <v>1</v>
      </c>
      <c r="AH28" s="172"/>
      <c r="AI28" s="172"/>
      <c r="AJ28" s="172"/>
    </row>
    <row r="29" spans="1:36" ht="15">
      <c r="A29" s="250"/>
      <c r="B29" s="92" t="s">
        <v>15</v>
      </c>
      <c r="C29" s="13">
        <f>SUM(C8:C27)</f>
        <v>0</v>
      </c>
      <c r="D29" s="14">
        <f>SUM(D8:D27)</f>
        <v>0</v>
      </c>
      <c r="E29" s="14">
        <f>SUM(E8:E27)</f>
        <v>0</v>
      </c>
      <c r="F29" s="16">
        <f aca="true" t="shared" si="5" ref="F29:O29">SUM(F8:F27)</f>
        <v>0</v>
      </c>
      <c r="G29" s="16">
        <f t="shared" si="5"/>
        <v>0</v>
      </c>
      <c r="H29" s="16">
        <f t="shared" si="5"/>
        <v>0</v>
      </c>
      <c r="I29" s="15">
        <f t="shared" si="5"/>
        <v>0</v>
      </c>
      <c r="J29" s="164"/>
      <c r="K29" s="15">
        <f>SUM(K8:K27)</f>
        <v>0</v>
      </c>
      <c r="L29" s="15">
        <f>SUM(L8:L27)</f>
        <v>0</v>
      </c>
      <c r="M29" s="164"/>
      <c r="N29" s="15">
        <f t="shared" si="5"/>
        <v>0</v>
      </c>
      <c r="O29" s="15">
        <f t="shared" si="5"/>
        <v>0</v>
      </c>
      <c r="P29" s="15">
        <f>+N29+O29+L29</f>
        <v>0</v>
      </c>
      <c r="Q29" s="250"/>
      <c r="R29" s="15">
        <f>SUM(R8:R27)</f>
        <v>0</v>
      </c>
      <c r="S29" s="15">
        <f>SUM(S8:S27)</f>
        <v>0</v>
      </c>
      <c r="T29" s="15">
        <f>SUM(T8:T27)</f>
        <v>0</v>
      </c>
      <c r="U29" s="164"/>
      <c r="V29" s="250"/>
      <c r="W29" s="15">
        <f>SUM(W8:W27)</f>
        <v>0</v>
      </c>
      <c r="X29" s="15">
        <f>SUM(X8:X27)</f>
        <v>0</v>
      </c>
      <c r="Y29" s="15">
        <f>SUM(Y8:Y27)</f>
        <v>0</v>
      </c>
      <c r="Z29" s="15">
        <f>SUM(Z8:Z27)</f>
        <v>0</v>
      </c>
      <c r="AA29" s="15">
        <f>SUM(AA8:AA27)</f>
        <v>0</v>
      </c>
      <c r="AB29" s="250"/>
      <c r="AC29" s="15">
        <f>SUM(AC8:AC27)</f>
        <v>0</v>
      </c>
      <c r="AD29" s="15">
        <f>SUM(AD8:AD27)</f>
        <v>0</v>
      </c>
      <c r="AE29" s="15">
        <f>SUM(AE8:AE27)</f>
        <v>0</v>
      </c>
      <c r="AF29" s="15">
        <f>SUM(AF8:AF27)</f>
        <v>0</v>
      </c>
      <c r="AG29" s="15">
        <f>SUM(AG8:AG27)</f>
        <v>0</v>
      </c>
      <c r="AH29" s="172"/>
      <c r="AI29" s="172"/>
      <c r="AJ29" s="172"/>
    </row>
    <row r="30" spans="1:36" ht="15">
      <c r="A30" s="250"/>
      <c r="B30" s="250"/>
      <c r="C30" s="250"/>
      <c r="D30" s="250"/>
      <c r="E30" s="250"/>
      <c r="F30" s="250"/>
      <c r="G30" s="250"/>
      <c r="H30" s="250"/>
      <c r="I30" s="250"/>
      <c r="J30" s="359"/>
      <c r="K30" s="250"/>
      <c r="L30" s="250"/>
      <c r="M30" s="359"/>
      <c r="N30" s="250"/>
      <c r="O30" s="250"/>
      <c r="P30" s="250"/>
      <c r="Q30" s="250"/>
      <c r="R30" s="250"/>
      <c r="S30" s="250"/>
      <c r="T30" s="250"/>
      <c r="U30" s="365"/>
      <c r="V30" s="250"/>
      <c r="W30" s="250"/>
      <c r="X30" s="250"/>
      <c r="Y30" s="250"/>
      <c r="Z30" s="250"/>
      <c r="AA30" s="250"/>
      <c r="AB30" s="250"/>
      <c r="AC30" s="250"/>
      <c r="AD30" s="250"/>
      <c r="AE30" s="250"/>
      <c r="AF30" s="250"/>
      <c r="AG30" s="250"/>
      <c r="AH30" s="172"/>
      <c r="AI30" s="172"/>
      <c r="AJ30" s="172"/>
    </row>
    <row r="31" spans="1:33" ht="15">
      <c r="A31" s="250"/>
      <c r="B31" s="250"/>
      <c r="C31" s="250"/>
      <c r="D31" s="250"/>
      <c r="E31" s="250"/>
      <c r="F31" s="250"/>
      <c r="G31" s="250"/>
      <c r="H31" s="250"/>
      <c r="I31" s="250"/>
      <c r="J31" s="359"/>
      <c r="K31" s="250"/>
      <c r="L31" s="250"/>
      <c r="M31" s="359"/>
      <c r="N31" s="250"/>
      <c r="O31" s="250"/>
      <c r="P31" s="250"/>
      <c r="Q31" s="250"/>
      <c r="R31" s="250"/>
      <c r="S31" s="250"/>
      <c r="T31" s="250"/>
      <c r="U31" s="250"/>
      <c r="V31" s="250"/>
      <c r="W31" s="250"/>
      <c r="X31" s="250"/>
      <c r="Y31" s="250"/>
      <c r="Z31" s="250"/>
      <c r="AA31" s="250"/>
      <c r="AB31" s="250"/>
      <c r="AC31" s="250"/>
      <c r="AD31" s="250"/>
      <c r="AE31" s="382" t="s">
        <v>192</v>
      </c>
      <c r="AF31" s="382"/>
      <c r="AG31" s="358">
        <f>SUM(AC29:AG29)</f>
        <v>0</v>
      </c>
    </row>
    <row r="32" ht="15">
      <c r="J32" s="165"/>
    </row>
    <row r="33" ht="15">
      <c r="J33" s="165"/>
    </row>
    <row r="34" ht="15">
      <c r="J34" s="165"/>
    </row>
    <row r="35" ht="15">
      <c r="J35" s="165"/>
    </row>
    <row r="36" ht="15">
      <c r="J36" s="165"/>
    </row>
    <row r="37" ht="15">
      <c r="J37" s="165"/>
    </row>
    <row r="38" ht="15">
      <c r="J38" s="165"/>
    </row>
    <row r="39" ht="15">
      <c r="J39" s="165"/>
    </row>
    <row r="40" ht="15">
      <c r="J40" s="165"/>
    </row>
    <row r="41" ht="15">
      <c r="J41" s="165"/>
    </row>
  </sheetData>
  <sheetProtection password="C5AE" sheet="1"/>
  <mergeCells count="8">
    <mergeCell ref="AE31:AF31"/>
    <mergeCell ref="W6:AA6"/>
    <mergeCell ref="AC6:AG6"/>
    <mergeCell ref="A6:A7"/>
    <mergeCell ref="F6:I6"/>
    <mergeCell ref="K6:L6"/>
    <mergeCell ref="N6:P6"/>
    <mergeCell ref="R6:T6"/>
  </mergeCells>
  <printOptions/>
  <pageMargins left="0.7" right="0.7" top="0.75" bottom="0.75" header="0.3" footer="0.3"/>
  <pageSetup fitToHeight="1" fitToWidth="1" horizontalDpi="360" verticalDpi="360" orientation="landscape" paperSize="9" scale="80" r:id="rId1"/>
  <headerFooter>
    <oddFooter>&amp;RRev 03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workbookViewId="0" topLeftCell="A1">
      <selection activeCell="D25" sqref="D25"/>
    </sheetView>
  </sheetViews>
  <sheetFormatPr defaultColWidth="13.7109375" defaultRowHeight="15"/>
  <cols>
    <col min="1" max="6" width="13.7109375" style="250" customWidth="1"/>
    <col min="7" max="7" width="19.00390625" style="250" customWidth="1"/>
    <col min="8" max="8" width="14.421875" style="250" customWidth="1"/>
    <col min="9" max="9" width="9.140625" style="317" customWidth="1"/>
    <col min="10" max="252" width="9.140625" style="250" customWidth="1"/>
    <col min="253" max="16384" width="13.7109375" style="250" customWidth="1"/>
  </cols>
  <sheetData>
    <row r="1" spans="1:8" ht="15">
      <c r="A1" s="316"/>
      <c r="B1" s="316"/>
      <c r="C1" s="316"/>
      <c r="D1" s="316"/>
      <c r="E1" s="316"/>
      <c r="F1" s="316"/>
      <c r="G1" s="316"/>
      <c r="H1" s="316"/>
    </row>
    <row r="2" spans="1:9" ht="15">
      <c r="A2" s="318" t="s">
        <v>1</v>
      </c>
      <c r="B2" s="319" t="s">
        <v>16</v>
      </c>
      <c r="C2" s="320"/>
      <c r="D2" s="321"/>
      <c r="E2" s="322"/>
      <c r="F2" s="323" t="str">
        <f>IF('INFO SHEET'!$C$2&lt;&gt;"",'INFO SHEET'!$C$2,"")</f>
        <v>xxxx</v>
      </c>
      <c r="G2" s="323"/>
      <c r="H2" s="323"/>
      <c r="I2" s="323"/>
    </row>
    <row r="3" spans="1:8" ht="15.75" thickBot="1">
      <c r="A3" s="316"/>
      <c r="B3" s="316"/>
      <c r="C3" s="316"/>
      <c r="D3" s="316"/>
      <c r="E3" s="316"/>
      <c r="F3" s="316"/>
      <c r="G3" s="316"/>
      <c r="H3" s="316"/>
    </row>
    <row r="4" spans="1:9" ht="15">
      <c r="A4" s="324" t="s">
        <v>17</v>
      </c>
      <c r="B4" s="325" t="s">
        <v>5</v>
      </c>
      <c r="C4" s="325" t="s">
        <v>6</v>
      </c>
      <c r="D4" s="325" t="s">
        <v>8</v>
      </c>
      <c r="E4" s="326" t="s">
        <v>15</v>
      </c>
      <c r="F4" s="327"/>
      <c r="G4" s="328"/>
      <c r="H4" s="316"/>
      <c r="I4" s="329" t="s">
        <v>4</v>
      </c>
    </row>
    <row r="5" spans="1:9" ht="15.75" thickBot="1">
      <c r="A5" s="330" t="s">
        <v>18</v>
      </c>
      <c r="B5" s="331" t="s">
        <v>168</v>
      </c>
      <c r="C5" s="332" t="s">
        <v>168</v>
      </c>
      <c r="D5" s="331" t="s">
        <v>168</v>
      </c>
      <c r="E5" s="333" t="s">
        <v>19</v>
      </c>
      <c r="F5" s="334" t="s">
        <v>10</v>
      </c>
      <c r="G5" s="334" t="s">
        <v>169</v>
      </c>
      <c r="H5" s="316"/>
      <c r="I5" s="335"/>
    </row>
    <row r="6" spans="1:9" ht="15">
      <c r="A6" s="336"/>
      <c r="B6" s="337"/>
      <c r="C6" s="337"/>
      <c r="D6" s="337"/>
      <c r="E6" s="337"/>
      <c r="F6" s="337"/>
      <c r="G6" s="337"/>
      <c r="H6" s="316"/>
      <c r="I6" s="338"/>
    </row>
    <row r="7" spans="1:9" ht="15">
      <c r="A7" s="339">
        <v>1</v>
      </c>
      <c r="B7" s="340">
        <f>+'Return P1'!D29</f>
        <v>0</v>
      </c>
      <c r="C7" s="340">
        <f>+'Return P1'!E29</f>
        <v>0</v>
      </c>
      <c r="D7" s="340">
        <f>+'Return P1'!I29</f>
        <v>0</v>
      </c>
      <c r="E7" s="340">
        <f>SUM(B7+C7+D7)</f>
        <v>0</v>
      </c>
      <c r="F7" s="340">
        <f>('Return P1'!L29-'Return P1'!K29)+'Return P1'!O29</f>
        <v>0</v>
      </c>
      <c r="G7" s="340">
        <f>F7+E7</f>
        <v>0</v>
      </c>
      <c r="H7" s="316"/>
      <c r="I7" s="341">
        <f>'Return P1'!C29</f>
        <v>0</v>
      </c>
    </row>
    <row r="8" spans="1:9" ht="15">
      <c r="A8" s="339">
        <v>2</v>
      </c>
      <c r="B8" s="340">
        <f>'Return P2'!D29</f>
        <v>0</v>
      </c>
      <c r="C8" s="340">
        <f>+'Return P2'!E29</f>
        <v>0</v>
      </c>
      <c r="D8" s="340">
        <f>+'Return P2'!I29</f>
        <v>0</v>
      </c>
      <c r="E8" s="340">
        <f>SUM(B8+C8+D8)</f>
        <v>0</v>
      </c>
      <c r="F8" s="340">
        <f>('Return P2'!L29-'Return P2'!K29)+'Return P2'!O29</f>
        <v>0</v>
      </c>
      <c r="G8" s="340">
        <f>F8+E8</f>
        <v>0</v>
      </c>
      <c r="H8" s="316"/>
      <c r="I8" s="341">
        <f>'Return P2'!C29</f>
        <v>0</v>
      </c>
    </row>
    <row r="9" spans="1:9" ht="15">
      <c r="A9" s="339">
        <v>3</v>
      </c>
      <c r="B9" s="340">
        <f>'Return P3'!D29</f>
        <v>0</v>
      </c>
      <c r="C9" s="340">
        <f>+'Return P3'!E29</f>
        <v>0</v>
      </c>
      <c r="D9" s="340">
        <f>+'Return P3'!I29</f>
        <v>0</v>
      </c>
      <c r="E9" s="340">
        <f>SUM(B9+C9+D9)</f>
        <v>0</v>
      </c>
      <c r="F9" s="340">
        <f>('Return P3'!L29-'Return P3'!K29)+'Return P3'!O29</f>
        <v>0</v>
      </c>
      <c r="G9" s="340">
        <f>F9+E9</f>
        <v>0</v>
      </c>
      <c r="H9" s="316"/>
      <c r="I9" s="341">
        <f>'Return P3'!C29</f>
        <v>0</v>
      </c>
    </row>
    <row r="10" spans="1:9" ht="15">
      <c r="A10" s="339">
        <v>4</v>
      </c>
      <c r="B10" s="340">
        <f>'Return P4'!D29</f>
        <v>0</v>
      </c>
      <c r="C10" s="340">
        <f>+'Return P4'!E29</f>
        <v>0</v>
      </c>
      <c r="D10" s="340">
        <f>+'Return P4'!I29</f>
        <v>0</v>
      </c>
      <c r="E10" s="340">
        <f>SUM(B10+C10+D10)</f>
        <v>0</v>
      </c>
      <c r="F10" s="340">
        <f>('Return P4'!L29-'Return P4'!K29)+'Return P4'!O29</f>
        <v>0</v>
      </c>
      <c r="G10" s="340">
        <f>F10+E10</f>
        <v>0</v>
      </c>
      <c r="H10" s="316"/>
      <c r="I10" s="341">
        <f>'Return P4'!C29</f>
        <v>0</v>
      </c>
    </row>
    <row r="11" spans="1:9" ht="15.75" thickBot="1">
      <c r="A11" s="342"/>
      <c r="B11" s="343"/>
      <c r="C11" s="343"/>
      <c r="D11" s="343"/>
      <c r="E11" s="343"/>
      <c r="F11" s="343"/>
      <c r="G11" s="343"/>
      <c r="H11" s="316"/>
      <c r="I11" s="344"/>
    </row>
    <row r="12" spans="1:9" ht="15.75" thickBot="1">
      <c r="A12" s="345" t="s">
        <v>15</v>
      </c>
      <c r="B12" s="346">
        <f aca="true" t="shared" si="0" ref="B12:G12">SUM(B7:B10)</f>
        <v>0</v>
      </c>
      <c r="C12" s="347">
        <f t="shared" si="0"/>
        <v>0</v>
      </c>
      <c r="D12" s="347">
        <f t="shared" si="0"/>
        <v>0</v>
      </c>
      <c r="E12" s="347">
        <f t="shared" si="0"/>
        <v>0</v>
      </c>
      <c r="F12" s="347">
        <f t="shared" si="0"/>
        <v>0</v>
      </c>
      <c r="G12" s="348">
        <f t="shared" si="0"/>
        <v>0</v>
      </c>
      <c r="H12" s="316"/>
      <c r="I12" s="349">
        <f>SUM(I7:I10)</f>
        <v>0</v>
      </c>
    </row>
    <row r="13" spans="1:8" ht="15">
      <c r="A13" s="316"/>
      <c r="B13" s="316"/>
      <c r="C13" s="316"/>
      <c r="D13" s="316"/>
      <c r="E13" s="316"/>
      <c r="F13" s="316"/>
      <c r="G13" s="316"/>
      <c r="H13" s="316"/>
    </row>
    <row r="14" spans="1:8" ht="15">
      <c r="A14" s="316"/>
      <c r="B14" s="350" t="s">
        <v>20</v>
      </c>
      <c r="C14" s="351"/>
      <c r="D14" s="351"/>
      <c r="E14" s="351"/>
      <c r="F14" s="351"/>
      <c r="G14" s="352"/>
      <c r="H14" s="316"/>
    </row>
    <row r="15" spans="1:8" ht="15.75" thickBot="1">
      <c r="A15" s="316"/>
      <c r="B15" s="316"/>
      <c r="C15" s="316"/>
      <c r="D15" s="316"/>
      <c r="E15" s="316"/>
      <c r="F15" s="316"/>
      <c r="G15" s="316"/>
      <c r="H15" s="316"/>
    </row>
    <row r="16" spans="1:9" ht="15">
      <c r="A16" s="324" t="s">
        <v>17</v>
      </c>
      <c r="B16" s="325" t="s">
        <v>176</v>
      </c>
      <c r="C16" s="325" t="s">
        <v>177</v>
      </c>
      <c r="D16" s="325" t="s">
        <v>178</v>
      </c>
      <c r="E16" s="353" t="s">
        <v>186</v>
      </c>
      <c r="F16" s="353" t="s">
        <v>184</v>
      </c>
      <c r="G16" s="354"/>
      <c r="H16" s="316"/>
      <c r="I16" s="329" t="s">
        <v>194</v>
      </c>
    </row>
    <row r="17" spans="1:12" ht="15.75" thickBot="1">
      <c r="A17" s="330" t="s">
        <v>18</v>
      </c>
      <c r="B17" s="331" t="s">
        <v>188</v>
      </c>
      <c r="C17" s="331" t="s">
        <v>188</v>
      </c>
      <c r="D17" s="331" t="s">
        <v>188</v>
      </c>
      <c r="E17" s="355" t="s">
        <v>188</v>
      </c>
      <c r="F17" s="355" t="s">
        <v>188</v>
      </c>
      <c r="G17" s="334" t="s">
        <v>169</v>
      </c>
      <c r="H17" s="316"/>
      <c r="I17" s="335"/>
      <c r="L17" s="250" t="s">
        <v>176</v>
      </c>
    </row>
    <row r="18" spans="1:12" ht="15">
      <c r="A18" s="336"/>
      <c r="B18" s="337"/>
      <c r="C18" s="337"/>
      <c r="D18" s="337"/>
      <c r="E18" s="337"/>
      <c r="F18" s="337"/>
      <c r="G18" s="337"/>
      <c r="H18" s="316"/>
      <c r="I18" s="338"/>
      <c r="L18" s="250" t="s">
        <v>177</v>
      </c>
    </row>
    <row r="19" spans="1:12" ht="15">
      <c r="A19" s="339">
        <v>1</v>
      </c>
      <c r="B19" s="340">
        <f>'Return P1'!W29</f>
        <v>0</v>
      </c>
      <c r="C19" s="340">
        <f>'Return P1'!X29</f>
        <v>0</v>
      </c>
      <c r="D19" s="340">
        <f>'Return P1'!Y29</f>
        <v>0</v>
      </c>
      <c r="E19" s="340">
        <f>'Return P1'!Z29</f>
        <v>0</v>
      </c>
      <c r="F19" s="340"/>
      <c r="G19" s="340">
        <f>SUM(B19:F19)</f>
        <v>0</v>
      </c>
      <c r="H19" s="316"/>
      <c r="I19" s="356"/>
      <c r="L19" s="250" t="s">
        <v>178</v>
      </c>
    </row>
    <row r="20" spans="1:12" ht="15">
      <c r="A20" s="339">
        <v>2</v>
      </c>
      <c r="B20" s="340">
        <f>'Return P2'!W29</f>
        <v>0</v>
      </c>
      <c r="C20" s="340">
        <f>'Return P2'!X29</f>
        <v>0</v>
      </c>
      <c r="D20" s="340">
        <f>'Return P2'!Y29</f>
        <v>0</v>
      </c>
      <c r="E20" s="340">
        <f>'Return P2'!Z29</f>
        <v>0</v>
      </c>
      <c r="F20" s="340"/>
      <c r="G20" s="340">
        <f>SUM(B20:F20)</f>
        <v>0</v>
      </c>
      <c r="H20" s="316"/>
      <c r="I20" s="356"/>
      <c r="L20" s="250" t="s">
        <v>179</v>
      </c>
    </row>
    <row r="21" spans="1:9" ht="15">
      <c r="A21" s="339">
        <v>3</v>
      </c>
      <c r="B21" s="340">
        <f>'Return P3'!W29</f>
        <v>0</v>
      </c>
      <c r="C21" s="340">
        <f>'Return P3'!X29</f>
        <v>0</v>
      </c>
      <c r="D21" s="340">
        <f>'Return P3'!Y29</f>
        <v>0</v>
      </c>
      <c r="E21" s="340">
        <f>'Return P3'!Z29</f>
        <v>0</v>
      </c>
      <c r="F21" s="340"/>
      <c r="G21" s="340">
        <f>SUM(B21:F21)</f>
        <v>0</v>
      </c>
      <c r="H21" s="316"/>
      <c r="I21" s="356"/>
    </row>
    <row r="22" spans="1:9" ht="15">
      <c r="A22" s="339">
        <v>4</v>
      </c>
      <c r="B22" s="340">
        <f>'Return P4'!W29</f>
        <v>0</v>
      </c>
      <c r="C22" s="340">
        <f>'Return P4'!X29</f>
        <v>0</v>
      </c>
      <c r="D22" s="340">
        <f>'Return P4'!Y29</f>
        <v>0</v>
      </c>
      <c r="E22" s="340">
        <f>'Return P4'!Z29</f>
        <v>0</v>
      </c>
      <c r="F22" s="340"/>
      <c r="G22" s="340">
        <f>SUM(B22:F22)</f>
        <v>0</v>
      </c>
      <c r="H22" s="316"/>
      <c r="I22" s="356"/>
    </row>
    <row r="23" spans="1:9" ht="15.75" thickBot="1">
      <c r="A23" s="342"/>
      <c r="B23" s="343"/>
      <c r="C23" s="343"/>
      <c r="D23" s="343"/>
      <c r="E23" s="343"/>
      <c r="F23" s="343"/>
      <c r="G23" s="343"/>
      <c r="H23" s="316"/>
      <c r="I23" s="344"/>
    </row>
    <row r="24" spans="1:9" ht="15.75" thickBot="1">
      <c r="A24" s="345" t="s">
        <v>15</v>
      </c>
      <c r="B24" s="346">
        <f aca="true" t="shared" si="1" ref="B24:G24">SUM(B19:B22)</f>
        <v>0</v>
      </c>
      <c r="C24" s="347">
        <f t="shared" si="1"/>
        <v>0</v>
      </c>
      <c r="D24" s="347">
        <f t="shared" si="1"/>
        <v>0</v>
      </c>
      <c r="E24" s="347">
        <f t="shared" si="1"/>
        <v>0</v>
      </c>
      <c r="F24" s="347"/>
      <c r="G24" s="348">
        <f t="shared" si="1"/>
        <v>0</v>
      </c>
      <c r="H24" s="316"/>
      <c r="I24" s="349">
        <f>G24-(SUM(B24:F24))</f>
        <v>0</v>
      </c>
    </row>
    <row r="26" spans="5:7" ht="15">
      <c r="E26" s="252" t="s">
        <v>173</v>
      </c>
      <c r="F26" s="252"/>
      <c r="G26" s="252"/>
    </row>
    <row r="27" spans="5:7" ht="15">
      <c r="E27" s="252" t="s">
        <v>170</v>
      </c>
      <c r="F27" s="357">
        <f>F12-'FINANCIAL RETURN'!C15</f>
        <v>0</v>
      </c>
      <c r="G27" s="252"/>
    </row>
    <row r="28" spans="5:7" ht="15">
      <c r="E28" s="252" t="s">
        <v>172</v>
      </c>
      <c r="F28" s="357">
        <f>E12-'FINANCIAL RETURN'!D15</f>
        <v>0</v>
      </c>
      <c r="G28" s="252"/>
    </row>
    <row r="29" spans="5:7" ht="15">
      <c r="E29" s="252" t="s">
        <v>171</v>
      </c>
      <c r="F29" s="357">
        <f>G13-'FINANCIAL RETURN'!B16</f>
        <v>0</v>
      </c>
      <c r="G29" s="252"/>
    </row>
    <row r="31" spans="5:6" ht="15">
      <c r="E31" s="252" t="s">
        <v>195</v>
      </c>
      <c r="F31" s="358">
        <f>'Return P1'!AG31+'Return P2'!AG31+'Return P3'!AG31+'Return P4'!AG31</f>
        <v>0</v>
      </c>
    </row>
  </sheetData>
  <sheetProtection password="C5AE" sheet="1"/>
  <mergeCells count="2">
    <mergeCell ref="E4:G4"/>
    <mergeCell ref="F2:I2"/>
  </mergeCells>
  <printOptions/>
  <pageMargins left="0.7" right="0.7" top="0.75" bottom="0.75" header="0.3" footer="0.3"/>
  <pageSetup fitToHeight="1" fitToWidth="1" horizontalDpi="360" verticalDpi="360" orientation="landscape" paperSize="9" r:id="rId1"/>
  <headerFooter>
    <oddFooter>&amp;RRev 03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1"/>
  <sheetViews>
    <sheetView workbookViewId="0" topLeftCell="A1">
      <selection activeCell="G43" sqref="G43:H43"/>
    </sheetView>
  </sheetViews>
  <sheetFormatPr defaultColWidth="9.140625" defaultRowHeight="15"/>
  <cols>
    <col min="1" max="1" width="3.7109375" style="146" customWidth="1"/>
    <col min="2" max="2" width="25.7109375" style="146" customWidth="1"/>
    <col min="3" max="5" width="9.140625" style="146" customWidth="1"/>
    <col min="6" max="6" width="3.7109375" style="146" customWidth="1"/>
    <col min="7" max="7" width="25.7109375" style="146" customWidth="1"/>
    <col min="8" max="8" width="9.140625" style="146" customWidth="1"/>
    <col min="9" max="9" width="3.7109375" style="146" customWidth="1"/>
    <col min="10" max="10" width="25.7109375" style="146" customWidth="1"/>
    <col min="11" max="11" width="9.140625" style="146" customWidth="1"/>
    <col min="12" max="12" width="3.7109375" style="146" customWidth="1"/>
    <col min="13" max="16384" width="9.140625" style="146" customWidth="1"/>
  </cols>
  <sheetData>
    <row r="1" spans="1:12" ht="15">
      <c r="A1" s="254"/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</row>
    <row r="2" spans="1:12" ht="15.75">
      <c r="A2" s="255" t="s">
        <v>21</v>
      </c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</row>
    <row r="3" spans="1:12" ht="15.75" thickBot="1">
      <c r="A3" s="254"/>
      <c r="B3" s="256"/>
      <c r="C3" s="256"/>
      <c r="D3" s="256"/>
      <c r="E3" s="256"/>
      <c r="F3" s="256"/>
      <c r="G3" s="256"/>
      <c r="H3" s="256"/>
      <c r="I3" s="256"/>
      <c r="J3" s="256"/>
      <c r="K3" s="256"/>
      <c r="L3" s="254"/>
    </row>
    <row r="4" spans="1:12" ht="15">
      <c r="A4" s="254"/>
      <c r="B4" s="257" t="s">
        <v>22</v>
      </c>
      <c r="C4" s="258"/>
      <c r="D4" s="258"/>
      <c r="E4" s="259"/>
      <c r="F4" s="256"/>
      <c r="G4" s="257" t="s">
        <v>23</v>
      </c>
      <c r="H4" s="258"/>
      <c r="I4" s="258"/>
      <c r="J4" s="259"/>
      <c r="K4" s="256"/>
      <c r="L4" s="254"/>
    </row>
    <row r="5" spans="1:12" ht="15.75" thickBot="1">
      <c r="A5" s="254"/>
      <c r="B5" s="260" t="s">
        <v>24</v>
      </c>
      <c r="C5" s="261"/>
      <c r="D5" s="261"/>
      <c r="E5" s="262"/>
      <c r="F5" s="263"/>
      <c r="G5" s="260" t="s">
        <v>25</v>
      </c>
      <c r="H5" s="261"/>
      <c r="I5" s="261"/>
      <c r="J5" s="262"/>
      <c r="K5" s="256"/>
      <c r="L5" s="254"/>
    </row>
    <row r="6" spans="1:12" ht="15">
      <c r="A6" s="254"/>
      <c r="B6" s="264"/>
      <c r="C6" s="264"/>
      <c r="D6" s="264"/>
      <c r="E6" s="264"/>
      <c r="F6" s="256"/>
      <c r="G6" s="256"/>
      <c r="H6" s="256"/>
      <c r="I6" s="256"/>
      <c r="J6" s="256"/>
      <c r="K6" s="256"/>
      <c r="L6" s="254"/>
    </row>
    <row r="7" spans="1:12" ht="15.75" thickBot="1">
      <c r="A7" s="254"/>
      <c r="B7" s="254"/>
      <c r="C7" s="254"/>
      <c r="D7" s="254"/>
      <c r="E7" s="254"/>
      <c r="F7" s="254"/>
      <c r="G7" s="254"/>
      <c r="H7" s="254"/>
      <c r="I7" s="254"/>
      <c r="J7" s="254"/>
      <c r="K7" s="254"/>
      <c r="L7" s="254"/>
    </row>
    <row r="8" spans="1:12" ht="15">
      <c r="A8" s="254"/>
      <c r="B8" s="265" t="s">
        <v>26</v>
      </c>
      <c r="C8" s="266"/>
      <c r="D8" s="266"/>
      <c r="E8" s="267"/>
      <c r="F8" s="254"/>
      <c r="G8" s="265" t="s">
        <v>27</v>
      </c>
      <c r="H8" s="267"/>
      <c r="I8" s="254"/>
      <c r="J8" s="257" t="s">
        <v>28</v>
      </c>
      <c r="K8" s="259"/>
      <c r="L8" s="254"/>
    </row>
    <row r="9" spans="1:12" ht="15">
      <c r="A9" s="254"/>
      <c r="B9" s="268" t="s">
        <v>29</v>
      </c>
      <c r="C9" s="269"/>
      <c r="D9" s="269"/>
      <c r="E9" s="270"/>
      <c r="F9" s="254"/>
      <c r="G9" s="271" t="s">
        <v>1</v>
      </c>
      <c r="H9" s="272"/>
      <c r="I9" s="254"/>
      <c r="J9" s="273" t="s">
        <v>30</v>
      </c>
      <c r="K9" s="274"/>
      <c r="L9" s="254"/>
    </row>
    <row r="10" spans="1:12" ht="15.75" thickBot="1">
      <c r="A10" s="254"/>
      <c r="B10" s="275" t="s">
        <v>31</v>
      </c>
      <c r="C10" s="276" t="s">
        <v>32</v>
      </c>
      <c r="D10" s="276" t="s">
        <v>10</v>
      </c>
      <c r="E10" s="277" t="s">
        <v>33</v>
      </c>
      <c r="F10" s="254"/>
      <c r="G10" s="278" t="s">
        <v>34</v>
      </c>
      <c r="H10" s="277" t="s">
        <v>33</v>
      </c>
      <c r="I10" s="254"/>
      <c r="J10" s="260" t="s">
        <v>35</v>
      </c>
      <c r="K10" s="262"/>
      <c r="L10" s="254"/>
    </row>
    <row r="11" spans="1:12" ht="15">
      <c r="A11" s="254"/>
      <c r="B11" s="20"/>
      <c r="C11" s="303">
        <f>E11/'VAT ADJUSTMENT'!$D$8</f>
        <v>0</v>
      </c>
      <c r="D11" s="304">
        <f aca="true" t="shared" si="0" ref="D11:D21">E11-C11</f>
        <v>0</v>
      </c>
      <c r="E11" s="21"/>
      <c r="F11" s="254"/>
      <c r="G11" s="20"/>
      <c r="H11" s="21"/>
      <c r="I11" s="254"/>
      <c r="J11" s="254"/>
      <c r="K11" s="254"/>
      <c r="L11" s="254"/>
    </row>
    <row r="12" spans="1:12" ht="15.75" thickBot="1">
      <c r="A12" s="254"/>
      <c r="B12" s="20"/>
      <c r="C12" s="303">
        <f>E12/'VAT ADJUSTMENT'!$D$8</f>
        <v>0</v>
      </c>
      <c r="D12" s="304">
        <f t="shared" si="0"/>
        <v>0</v>
      </c>
      <c r="E12" s="21"/>
      <c r="F12" s="254"/>
      <c r="G12" s="20"/>
      <c r="H12" s="21"/>
      <c r="I12" s="254"/>
      <c r="J12" s="254"/>
      <c r="K12" s="254"/>
      <c r="L12" s="254"/>
    </row>
    <row r="13" spans="1:12" ht="15">
      <c r="A13" s="254"/>
      <c r="B13" s="20"/>
      <c r="C13" s="303">
        <f>E13/'VAT ADJUSTMENT'!$D$8</f>
        <v>0</v>
      </c>
      <c r="D13" s="304">
        <f t="shared" si="0"/>
        <v>0</v>
      </c>
      <c r="E13" s="21"/>
      <c r="F13" s="254"/>
      <c r="G13" s="20"/>
      <c r="H13" s="21"/>
      <c r="I13" s="254"/>
      <c r="J13" s="257" t="s">
        <v>36</v>
      </c>
      <c r="K13" s="259"/>
      <c r="L13" s="254"/>
    </row>
    <row r="14" spans="1:12" ht="15">
      <c r="A14" s="254"/>
      <c r="B14" s="20"/>
      <c r="C14" s="303">
        <f>E14/'VAT ADJUSTMENT'!$D$8</f>
        <v>0</v>
      </c>
      <c r="D14" s="304">
        <f t="shared" si="0"/>
        <v>0</v>
      </c>
      <c r="E14" s="21"/>
      <c r="F14" s="254"/>
      <c r="G14" s="20"/>
      <c r="H14" s="21"/>
      <c r="I14" s="254"/>
      <c r="J14" s="273" t="s">
        <v>37</v>
      </c>
      <c r="K14" s="274"/>
      <c r="L14" s="254"/>
    </row>
    <row r="15" spans="1:12" ht="15">
      <c r="A15" s="254"/>
      <c r="B15" s="20"/>
      <c r="C15" s="303">
        <f>E15/'VAT ADJUSTMENT'!$D$8</f>
        <v>0</v>
      </c>
      <c r="D15" s="304">
        <f t="shared" si="0"/>
        <v>0</v>
      </c>
      <c r="E15" s="21"/>
      <c r="F15" s="254"/>
      <c r="G15" s="20"/>
      <c r="H15" s="21"/>
      <c r="I15" s="254"/>
      <c r="J15" s="273" t="s">
        <v>38</v>
      </c>
      <c r="K15" s="274"/>
      <c r="L15" s="254"/>
    </row>
    <row r="16" spans="1:12" ht="15">
      <c r="A16" s="254"/>
      <c r="B16" s="20"/>
      <c r="C16" s="303">
        <f>E16/'VAT ADJUSTMENT'!$D$8</f>
        <v>0</v>
      </c>
      <c r="D16" s="304">
        <f t="shared" si="0"/>
        <v>0</v>
      </c>
      <c r="E16" s="21"/>
      <c r="F16" s="254"/>
      <c r="G16" s="20"/>
      <c r="H16" s="21"/>
      <c r="I16" s="254"/>
      <c r="J16" s="273" t="s">
        <v>39</v>
      </c>
      <c r="K16" s="274"/>
      <c r="L16" s="254"/>
    </row>
    <row r="17" spans="1:12" ht="15.75" thickBot="1">
      <c r="A17" s="254"/>
      <c r="B17" s="20"/>
      <c r="C17" s="303">
        <f>E17/'VAT ADJUSTMENT'!$D$8</f>
        <v>0</v>
      </c>
      <c r="D17" s="304">
        <f t="shared" si="0"/>
        <v>0</v>
      </c>
      <c r="E17" s="21"/>
      <c r="F17" s="254"/>
      <c r="G17" s="20"/>
      <c r="H17" s="21"/>
      <c r="I17" s="254"/>
      <c r="J17" s="260" t="s">
        <v>40</v>
      </c>
      <c r="K17" s="262"/>
      <c r="L17" s="254"/>
    </row>
    <row r="18" spans="1:12" ht="15">
      <c r="A18" s="254"/>
      <c r="B18" s="20"/>
      <c r="C18" s="303">
        <f>E18/'VAT ADJUSTMENT'!$D$8</f>
        <v>0</v>
      </c>
      <c r="D18" s="304">
        <f t="shared" si="0"/>
        <v>0</v>
      </c>
      <c r="E18" s="21"/>
      <c r="F18" s="254"/>
      <c r="G18" s="20"/>
      <c r="H18" s="21"/>
      <c r="I18" s="254"/>
      <c r="J18" s="254"/>
      <c r="K18" s="254"/>
      <c r="L18" s="254"/>
    </row>
    <row r="19" spans="1:12" ht="15.75" thickBot="1">
      <c r="A19" s="254"/>
      <c r="B19" s="20"/>
      <c r="C19" s="303">
        <f>E19/'VAT ADJUSTMENT'!$D$8</f>
        <v>0</v>
      </c>
      <c r="D19" s="304">
        <f t="shared" si="0"/>
        <v>0</v>
      </c>
      <c r="E19" s="21"/>
      <c r="F19" s="254"/>
      <c r="G19" s="20"/>
      <c r="H19" s="21"/>
      <c r="I19" s="254"/>
      <c r="J19" s="254"/>
      <c r="K19" s="254"/>
      <c r="L19" s="254"/>
    </row>
    <row r="20" spans="1:12" ht="15">
      <c r="A20" s="254"/>
      <c r="B20" s="20"/>
      <c r="C20" s="303">
        <f>E20/'VAT ADJUSTMENT'!$D$8</f>
        <v>0</v>
      </c>
      <c r="D20" s="304">
        <f t="shared" si="0"/>
        <v>0</v>
      </c>
      <c r="E20" s="21"/>
      <c r="F20" s="254"/>
      <c r="G20" s="20"/>
      <c r="H20" s="21"/>
      <c r="I20" s="254"/>
      <c r="J20" s="257" t="s">
        <v>41</v>
      </c>
      <c r="K20" s="259"/>
      <c r="L20" s="254"/>
    </row>
    <row r="21" spans="1:12" ht="15.75" thickBot="1">
      <c r="A21" s="254"/>
      <c r="B21" s="22"/>
      <c r="C21" s="305">
        <f>E21/'VAT ADJUSTMENT'!$D$8</f>
        <v>0</v>
      </c>
      <c r="D21" s="306">
        <f t="shared" si="0"/>
        <v>0</v>
      </c>
      <c r="E21" s="23"/>
      <c r="F21" s="254"/>
      <c r="G21" s="22"/>
      <c r="H21" s="23"/>
      <c r="I21" s="254"/>
      <c r="J21" s="260" t="s">
        <v>42</v>
      </c>
      <c r="K21" s="262"/>
      <c r="L21" s="254"/>
    </row>
    <row r="22" spans="1:12" ht="16.5" thickBot="1" thickTop="1">
      <c r="A22" s="254"/>
      <c r="B22" s="279" t="s">
        <v>43</v>
      </c>
      <c r="C22" s="280">
        <f>SUM(C11:C21)</f>
        <v>0</v>
      </c>
      <c r="D22" s="280">
        <f>SUM(D11:D21)</f>
        <v>0</v>
      </c>
      <c r="E22" s="281">
        <f>SUM(E11:E21)</f>
        <v>0</v>
      </c>
      <c r="F22" s="254"/>
      <c r="G22" s="282" t="s">
        <v>44</v>
      </c>
      <c r="H22" s="283">
        <f>SUM(H11:H21)</f>
        <v>0</v>
      </c>
      <c r="I22" s="254"/>
      <c r="J22" s="254"/>
      <c r="K22" s="254"/>
      <c r="L22" s="254"/>
    </row>
    <row r="23" spans="1:12" ht="15">
      <c r="A23" s="254"/>
      <c r="B23" s="284"/>
      <c r="C23" s="285"/>
      <c r="D23" s="285"/>
      <c r="E23" s="285"/>
      <c r="F23" s="254"/>
      <c r="G23" s="284"/>
      <c r="H23" s="286"/>
      <c r="I23" s="254"/>
      <c r="J23" s="284"/>
      <c r="K23" s="286"/>
      <c r="L23" s="254"/>
    </row>
    <row r="24" spans="1:12" ht="15.75" thickBot="1">
      <c r="A24" s="254"/>
      <c r="B24" s="254"/>
      <c r="C24" s="254"/>
      <c r="D24" s="254"/>
      <c r="E24" s="254"/>
      <c r="F24" s="254"/>
      <c r="G24" s="254"/>
      <c r="H24" s="254"/>
      <c r="I24" s="254"/>
      <c r="J24" s="254"/>
      <c r="K24" s="254"/>
      <c r="L24" s="254"/>
    </row>
    <row r="25" spans="1:12" ht="15">
      <c r="A25" s="254"/>
      <c r="B25" s="265" t="s">
        <v>45</v>
      </c>
      <c r="C25" s="266"/>
      <c r="D25" s="266"/>
      <c r="E25" s="267"/>
      <c r="F25" s="287"/>
      <c r="G25" s="265" t="s">
        <v>46</v>
      </c>
      <c r="H25" s="267"/>
      <c r="I25" s="287"/>
      <c r="J25" s="265" t="s">
        <v>47</v>
      </c>
      <c r="K25" s="267"/>
      <c r="L25" s="254"/>
    </row>
    <row r="26" spans="1:12" ht="15">
      <c r="A26" s="254"/>
      <c r="B26" s="268" t="s">
        <v>29</v>
      </c>
      <c r="C26" s="269"/>
      <c r="D26" s="269"/>
      <c r="E26" s="270"/>
      <c r="F26" s="287"/>
      <c r="G26" s="268" t="s">
        <v>1</v>
      </c>
      <c r="H26" s="270"/>
      <c r="I26" s="287"/>
      <c r="J26" s="268" t="s">
        <v>1</v>
      </c>
      <c r="K26" s="270"/>
      <c r="L26" s="254"/>
    </row>
    <row r="27" spans="1:12" ht="15">
      <c r="A27" s="254"/>
      <c r="B27" s="275" t="s">
        <v>31</v>
      </c>
      <c r="C27" s="276" t="s">
        <v>32</v>
      </c>
      <c r="D27" s="276" t="s">
        <v>10</v>
      </c>
      <c r="E27" s="277" t="s">
        <v>33</v>
      </c>
      <c r="F27" s="287"/>
      <c r="G27" s="278" t="s">
        <v>34</v>
      </c>
      <c r="H27" s="277" t="s">
        <v>33</v>
      </c>
      <c r="I27" s="287"/>
      <c r="J27" s="278" t="s">
        <v>34</v>
      </c>
      <c r="K27" s="277" t="s">
        <v>33</v>
      </c>
      <c r="L27" s="254"/>
    </row>
    <row r="28" spans="1:12" ht="15">
      <c r="A28" s="254"/>
      <c r="B28" s="20"/>
      <c r="C28" s="303">
        <f>E28/'VAT ADJUSTMENT'!$D$8</f>
        <v>0</v>
      </c>
      <c r="D28" s="304">
        <f aca="true" t="shared" si="1" ref="D28:D38">E28-C28</f>
        <v>0</v>
      </c>
      <c r="E28" s="21"/>
      <c r="F28" s="254"/>
      <c r="G28" s="20"/>
      <c r="H28" s="21"/>
      <c r="I28" s="254"/>
      <c r="J28" s="20"/>
      <c r="K28" s="21"/>
      <c r="L28" s="254"/>
    </row>
    <row r="29" spans="1:12" ht="15">
      <c r="A29" s="254"/>
      <c r="B29" s="20"/>
      <c r="C29" s="303">
        <f>E29/'VAT ADJUSTMENT'!$D$8</f>
        <v>0</v>
      </c>
      <c r="D29" s="304">
        <f t="shared" si="1"/>
        <v>0</v>
      </c>
      <c r="E29" s="21"/>
      <c r="F29" s="254"/>
      <c r="G29" s="20"/>
      <c r="H29" s="21"/>
      <c r="I29" s="254"/>
      <c r="J29" s="20"/>
      <c r="K29" s="21"/>
      <c r="L29" s="254"/>
    </row>
    <row r="30" spans="1:12" ht="15">
      <c r="A30" s="254"/>
      <c r="B30" s="20"/>
      <c r="C30" s="303">
        <f>E30/'VAT ADJUSTMENT'!$D$8</f>
        <v>0</v>
      </c>
      <c r="D30" s="304">
        <f t="shared" si="1"/>
        <v>0</v>
      </c>
      <c r="E30" s="21"/>
      <c r="F30" s="254"/>
      <c r="G30" s="20"/>
      <c r="H30" s="21"/>
      <c r="I30" s="254"/>
      <c r="J30" s="20"/>
      <c r="K30" s="21"/>
      <c r="L30" s="254"/>
    </row>
    <row r="31" spans="1:12" ht="15">
      <c r="A31" s="254"/>
      <c r="B31" s="20"/>
      <c r="C31" s="303">
        <f>E31/'VAT ADJUSTMENT'!$D$8</f>
        <v>0</v>
      </c>
      <c r="D31" s="304">
        <f t="shared" si="1"/>
        <v>0</v>
      </c>
      <c r="E31" s="21"/>
      <c r="F31" s="254"/>
      <c r="G31" s="20"/>
      <c r="H31" s="21"/>
      <c r="I31" s="254"/>
      <c r="J31" s="20"/>
      <c r="K31" s="21"/>
      <c r="L31" s="254"/>
    </row>
    <row r="32" spans="1:12" ht="15">
      <c r="A32" s="254"/>
      <c r="B32" s="20"/>
      <c r="C32" s="303">
        <f>E32/'VAT ADJUSTMENT'!$D$8</f>
        <v>0</v>
      </c>
      <c r="D32" s="304">
        <f t="shared" si="1"/>
        <v>0</v>
      </c>
      <c r="E32" s="21"/>
      <c r="F32" s="254"/>
      <c r="G32" s="20"/>
      <c r="H32" s="21"/>
      <c r="I32" s="254"/>
      <c r="J32" s="20"/>
      <c r="K32" s="21"/>
      <c r="L32" s="254"/>
    </row>
    <row r="33" spans="1:12" ht="15">
      <c r="A33" s="254"/>
      <c r="B33" s="20"/>
      <c r="C33" s="303">
        <f>E33/'VAT ADJUSTMENT'!$D$8</f>
        <v>0</v>
      </c>
      <c r="D33" s="304">
        <f t="shared" si="1"/>
        <v>0</v>
      </c>
      <c r="E33" s="21"/>
      <c r="F33" s="254"/>
      <c r="G33" s="20"/>
      <c r="H33" s="21"/>
      <c r="I33" s="254"/>
      <c r="J33" s="20"/>
      <c r="K33" s="21"/>
      <c r="L33" s="254"/>
    </row>
    <row r="34" spans="1:12" ht="15">
      <c r="A34" s="254"/>
      <c r="B34" s="20"/>
      <c r="C34" s="303">
        <f>E34/'VAT ADJUSTMENT'!$D$8</f>
        <v>0</v>
      </c>
      <c r="D34" s="304">
        <f t="shared" si="1"/>
        <v>0</v>
      </c>
      <c r="E34" s="21"/>
      <c r="F34" s="254"/>
      <c r="G34" s="20"/>
      <c r="H34" s="21"/>
      <c r="I34" s="254"/>
      <c r="J34" s="20"/>
      <c r="K34" s="21"/>
      <c r="L34" s="254"/>
    </row>
    <row r="35" spans="1:12" ht="15">
      <c r="A35" s="254"/>
      <c r="B35" s="20"/>
      <c r="C35" s="303">
        <f>E35/'VAT ADJUSTMENT'!$D$8</f>
        <v>0</v>
      </c>
      <c r="D35" s="304">
        <f t="shared" si="1"/>
        <v>0</v>
      </c>
      <c r="E35" s="21"/>
      <c r="F35" s="254"/>
      <c r="G35" s="20"/>
      <c r="H35" s="21"/>
      <c r="I35" s="254"/>
      <c r="J35" s="20"/>
      <c r="K35" s="21"/>
      <c r="L35" s="254"/>
    </row>
    <row r="36" spans="1:12" ht="15">
      <c r="A36" s="254"/>
      <c r="B36" s="20"/>
      <c r="C36" s="303">
        <f>E36/'VAT ADJUSTMENT'!$D$8</f>
        <v>0</v>
      </c>
      <c r="D36" s="304">
        <f t="shared" si="1"/>
        <v>0</v>
      </c>
      <c r="E36" s="21"/>
      <c r="F36" s="254"/>
      <c r="G36" s="20"/>
      <c r="H36" s="21"/>
      <c r="I36" s="254"/>
      <c r="J36" s="20"/>
      <c r="K36" s="21"/>
      <c r="L36" s="254"/>
    </row>
    <row r="37" spans="1:12" ht="15">
      <c r="A37" s="254"/>
      <c r="B37" s="20"/>
      <c r="C37" s="303">
        <f>E37/'VAT ADJUSTMENT'!$D$8</f>
        <v>0</v>
      </c>
      <c r="D37" s="304">
        <f t="shared" si="1"/>
        <v>0</v>
      </c>
      <c r="E37" s="21"/>
      <c r="F37" s="254"/>
      <c r="G37" s="20"/>
      <c r="H37" s="21"/>
      <c r="I37" s="254"/>
      <c r="J37" s="20"/>
      <c r="K37" s="21"/>
      <c r="L37" s="254"/>
    </row>
    <row r="38" spans="1:12" ht="15.75" thickBot="1">
      <c r="A38" s="254"/>
      <c r="B38" s="22"/>
      <c r="C38" s="305">
        <f>E38/'VAT ADJUSTMENT'!$D$8</f>
        <v>0</v>
      </c>
      <c r="D38" s="306">
        <f t="shared" si="1"/>
        <v>0</v>
      </c>
      <c r="E38" s="23"/>
      <c r="F38" s="254"/>
      <c r="G38" s="22"/>
      <c r="H38" s="23"/>
      <c r="I38" s="254"/>
      <c r="J38" s="22"/>
      <c r="K38" s="23"/>
      <c r="L38" s="254"/>
    </row>
    <row r="39" spans="1:12" ht="16.5" thickBot="1" thickTop="1">
      <c r="A39" s="254"/>
      <c r="B39" s="279" t="s">
        <v>48</v>
      </c>
      <c r="C39" s="280">
        <f>SUM(C28:C38)</f>
        <v>0</v>
      </c>
      <c r="D39" s="280">
        <f>SUM(D28:D38)</f>
        <v>0</v>
      </c>
      <c r="E39" s="281">
        <f>SUM(E28:E38)</f>
        <v>0</v>
      </c>
      <c r="F39" s="254"/>
      <c r="G39" s="282" t="s">
        <v>48</v>
      </c>
      <c r="H39" s="283">
        <f>SUM(H28:H38)</f>
        <v>0</v>
      </c>
      <c r="I39" s="254"/>
      <c r="J39" s="282" t="s">
        <v>49</v>
      </c>
      <c r="K39" s="283">
        <f>SUM(K28:K38)</f>
        <v>0</v>
      </c>
      <c r="L39" s="254"/>
    </row>
    <row r="40" spans="1:12" ht="15">
      <c r="A40" s="254"/>
      <c r="B40" s="284"/>
      <c r="C40" s="285"/>
      <c r="D40" s="285"/>
      <c r="E40" s="285"/>
      <c r="F40" s="254"/>
      <c r="G40" s="284"/>
      <c r="H40" s="286"/>
      <c r="I40" s="254"/>
      <c r="J40" s="284"/>
      <c r="K40" s="286"/>
      <c r="L40" s="254"/>
    </row>
    <row r="41" spans="1:12" ht="15.75" thickBot="1">
      <c r="A41" s="254"/>
      <c r="B41" s="284"/>
      <c r="C41" s="285"/>
      <c r="D41" s="285"/>
      <c r="E41" s="285"/>
      <c r="F41" s="254"/>
      <c r="G41" s="284"/>
      <c r="H41" s="286"/>
      <c r="I41" s="254"/>
      <c r="J41" s="284"/>
      <c r="K41" s="286"/>
      <c r="L41" s="254"/>
    </row>
    <row r="42" spans="1:12" ht="15">
      <c r="A42" s="254"/>
      <c r="B42" s="288" t="s">
        <v>50</v>
      </c>
      <c r="C42" s="289"/>
      <c r="D42" s="289"/>
      <c r="E42" s="290"/>
      <c r="F42" s="287"/>
      <c r="G42" s="265" t="s">
        <v>51</v>
      </c>
      <c r="H42" s="267"/>
      <c r="I42" s="254"/>
      <c r="J42" s="291" t="s">
        <v>56</v>
      </c>
      <c r="K42" s="267"/>
      <c r="L42" s="254"/>
    </row>
    <row r="43" spans="1:12" ht="15">
      <c r="A43" s="254"/>
      <c r="B43" s="268" t="s">
        <v>29</v>
      </c>
      <c r="C43" s="269"/>
      <c r="D43" s="269"/>
      <c r="E43" s="270"/>
      <c r="F43" s="287"/>
      <c r="G43" s="268" t="s">
        <v>1</v>
      </c>
      <c r="H43" s="270"/>
      <c r="I43" s="254"/>
      <c r="J43" s="292"/>
      <c r="K43" s="293"/>
      <c r="L43" s="254"/>
    </row>
    <row r="44" spans="1:12" ht="15">
      <c r="A44" s="254"/>
      <c r="B44" s="275" t="s">
        <v>31</v>
      </c>
      <c r="C44" s="276" t="s">
        <v>32</v>
      </c>
      <c r="D44" s="276" t="s">
        <v>10</v>
      </c>
      <c r="E44" s="277" t="s">
        <v>33</v>
      </c>
      <c r="F44" s="287"/>
      <c r="G44" s="278" t="s">
        <v>34</v>
      </c>
      <c r="H44" s="277" t="s">
        <v>33</v>
      </c>
      <c r="I44" s="254"/>
      <c r="J44" s="294" t="s">
        <v>34</v>
      </c>
      <c r="K44" s="295" t="s">
        <v>33</v>
      </c>
      <c r="L44" s="254"/>
    </row>
    <row r="45" spans="1:12" ht="15">
      <c r="A45" s="254"/>
      <c r="B45" s="221"/>
      <c r="C45" s="312">
        <f>E45/'VAT ADJUSTMENT'!$D$8</f>
        <v>0</v>
      </c>
      <c r="D45" s="313">
        <f aca="true" t="shared" si="2" ref="D45:D50">E45-C45</f>
        <v>0</v>
      </c>
      <c r="E45" s="24"/>
      <c r="F45" s="254"/>
      <c r="G45" s="20"/>
      <c r="H45" s="24"/>
      <c r="I45" s="254"/>
      <c r="J45" s="307"/>
      <c r="K45" s="308"/>
      <c r="L45" s="254"/>
    </row>
    <row r="46" spans="1:12" ht="15">
      <c r="A46" s="254"/>
      <c r="B46" s="222"/>
      <c r="C46" s="303">
        <f>E46/'VAT ADJUSTMENT'!$D$8</f>
        <v>0</v>
      </c>
      <c r="D46" s="314">
        <f t="shared" si="2"/>
        <v>0</v>
      </c>
      <c r="E46" s="21"/>
      <c r="F46" s="254"/>
      <c r="G46" s="20"/>
      <c r="H46" s="21"/>
      <c r="I46" s="254"/>
      <c r="J46" s="307"/>
      <c r="K46" s="309"/>
      <c r="L46" s="254"/>
    </row>
    <row r="47" spans="1:12" ht="15">
      <c r="A47" s="254"/>
      <c r="B47" s="222"/>
      <c r="C47" s="303">
        <f>E47/'VAT ADJUSTMENT'!$D$8</f>
        <v>0</v>
      </c>
      <c r="D47" s="314">
        <f t="shared" si="2"/>
        <v>0</v>
      </c>
      <c r="E47" s="21"/>
      <c r="F47" s="254"/>
      <c r="G47" s="20"/>
      <c r="H47" s="21"/>
      <c r="I47" s="254"/>
      <c r="J47" s="307"/>
      <c r="K47" s="309"/>
      <c r="L47" s="254"/>
    </row>
    <row r="48" spans="1:12" ht="15">
      <c r="A48" s="254"/>
      <c r="B48" s="222"/>
      <c r="C48" s="303">
        <f>E48/'VAT ADJUSTMENT'!$D$8</f>
        <v>0</v>
      </c>
      <c r="D48" s="314">
        <f t="shared" si="2"/>
        <v>0</v>
      </c>
      <c r="E48" s="21"/>
      <c r="F48" s="254"/>
      <c r="G48" s="20"/>
      <c r="H48" s="21"/>
      <c r="I48" s="254"/>
      <c r="J48" s="307"/>
      <c r="K48" s="309"/>
      <c r="L48" s="254"/>
    </row>
    <row r="49" spans="1:12" ht="15">
      <c r="A49" s="254"/>
      <c r="B49" s="222"/>
      <c r="C49" s="303">
        <f>E49/'VAT ADJUSTMENT'!$D$8</f>
        <v>0</v>
      </c>
      <c r="D49" s="314">
        <f t="shared" si="2"/>
        <v>0</v>
      </c>
      <c r="E49" s="21"/>
      <c r="F49" s="254"/>
      <c r="G49" s="20"/>
      <c r="H49" s="21"/>
      <c r="I49" s="254"/>
      <c r="J49" s="307"/>
      <c r="K49" s="309"/>
      <c r="L49" s="254"/>
    </row>
    <row r="50" spans="1:12" ht="15.75" thickBot="1">
      <c r="A50" s="254"/>
      <c r="B50" s="22"/>
      <c r="C50" s="305">
        <f>E50/'VAT ADJUSTMENT'!$D$8</f>
        <v>0</v>
      </c>
      <c r="D50" s="306">
        <f t="shared" si="2"/>
        <v>0</v>
      </c>
      <c r="E50" s="23"/>
      <c r="F50" s="254"/>
      <c r="G50" s="22"/>
      <c r="H50" s="23"/>
      <c r="I50" s="254"/>
      <c r="J50" s="310"/>
      <c r="K50" s="311"/>
      <c r="L50" s="254"/>
    </row>
    <row r="51" spans="1:12" ht="16.5" thickBot="1" thickTop="1">
      <c r="A51" s="254"/>
      <c r="B51" s="279" t="s">
        <v>52</v>
      </c>
      <c r="C51" s="296">
        <f>SUM(C45:C50)</f>
        <v>0</v>
      </c>
      <c r="D51" s="296">
        <f>SUM(D45:D50)</f>
        <v>0</v>
      </c>
      <c r="E51" s="281">
        <f>SUM(E45:E50)</f>
        <v>0</v>
      </c>
      <c r="F51" s="254"/>
      <c r="G51" s="282" t="s">
        <v>52</v>
      </c>
      <c r="H51" s="297">
        <f>SUM(H45:H50)</f>
        <v>0</v>
      </c>
      <c r="I51" s="254"/>
      <c r="J51" s="298" t="s">
        <v>57</v>
      </c>
      <c r="K51" s="299">
        <f>SUM(K45:K50)</f>
        <v>0</v>
      </c>
      <c r="L51" s="254"/>
    </row>
    <row r="52" spans="1:12" ht="15">
      <c r="A52" s="254"/>
      <c r="B52" s="284"/>
      <c r="C52" s="285"/>
      <c r="D52" s="285"/>
      <c r="E52" s="285"/>
      <c r="F52" s="254"/>
      <c r="G52" s="284"/>
      <c r="H52" s="286"/>
      <c r="I52" s="254"/>
      <c r="J52" s="284"/>
      <c r="K52" s="286"/>
      <c r="L52" s="254"/>
    </row>
    <row r="53" spans="1:12" ht="15.75" thickBot="1">
      <c r="A53" s="254"/>
      <c r="B53" s="284"/>
      <c r="C53" s="285"/>
      <c r="D53" s="285"/>
      <c r="E53" s="285"/>
      <c r="F53" s="254"/>
      <c r="G53" s="284"/>
      <c r="H53" s="286"/>
      <c r="I53" s="254"/>
      <c r="J53" s="284"/>
      <c r="K53" s="286"/>
      <c r="L53" s="254"/>
    </row>
    <row r="54" spans="1:12" ht="15">
      <c r="A54" s="254"/>
      <c r="B54" s="288" t="s">
        <v>53</v>
      </c>
      <c r="C54" s="289"/>
      <c r="D54" s="289"/>
      <c r="E54" s="290"/>
      <c r="F54" s="287"/>
      <c r="G54" s="265" t="s">
        <v>54</v>
      </c>
      <c r="H54" s="267"/>
      <c r="I54" s="254"/>
      <c r="J54" s="284"/>
      <c r="K54" s="286"/>
      <c r="L54" s="254"/>
    </row>
    <row r="55" spans="1:12" ht="15">
      <c r="A55" s="254"/>
      <c r="B55" s="268" t="s">
        <v>29</v>
      </c>
      <c r="C55" s="269"/>
      <c r="D55" s="269"/>
      <c r="E55" s="270"/>
      <c r="F55" s="287"/>
      <c r="G55" s="268" t="s">
        <v>1</v>
      </c>
      <c r="H55" s="270"/>
      <c r="I55" s="254"/>
      <c r="J55" s="284"/>
      <c r="K55" s="286"/>
      <c r="L55" s="254"/>
    </row>
    <row r="56" spans="1:12" ht="15">
      <c r="A56" s="254"/>
      <c r="B56" s="275" t="s">
        <v>31</v>
      </c>
      <c r="C56" s="276" t="s">
        <v>32</v>
      </c>
      <c r="D56" s="276" t="s">
        <v>10</v>
      </c>
      <c r="E56" s="277" t="s">
        <v>33</v>
      </c>
      <c r="F56" s="287"/>
      <c r="G56" s="278" t="s">
        <v>34</v>
      </c>
      <c r="H56" s="277" t="s">
        <v>33</v>
      </c>
      <c r="I56" s="254"/>
      <c r="J56" s="284"/>
      <c r="K56" s="286"/>
      <c r="L56" s="254"/>
    </row>
    <row r="57" spans="1:12" ht="15">
      <c r="A57" s="254"/>
      <c r="B57" s="20"/>
      <c r="C57" s="315">
        <f>E57/'VAT ADJUSTMENT'!$D$8</f>
        <v>0</v>
      </c>
      <c r="D57" s="313">
        <f>E57-C57</f>
        <v>0</v>
      </c>
      <c r="E57" s="24"/>
      <c r="F57" s="254"/>
      <c r="G57" s="20"/>
      <c r="H57" s="24"/>
      <c r="I57" s="254"/>
      <c r="J57" s="284"/>
      <c r="K57" s="286"/>
      <c r="L57" s="254"/>
    </row>
    <row r="58" spans="1:12" ht="15.75" thickBot="1">
      <c r="A58" s="254"/>
      <c r="B58" s="22"/>
      <c r="C58" s="305">
        <f>E58/'VAT ADJUSTMENT'!$D$8</f>
        <v>0</v>
      </c>
      <c r="D58" s="306">
        <f>E58-C58</f>
        <v>0</v>
      </c>
      <c r="E58" s="23"/>
      <c r="F58" s="254"/>
      <c r="G58" s="22"/>
      <c r="H58" s="23"/>
      <c r="I58" s="254"/>
      <c r="J58" s="284"/>
      <c r="K58" s="286"/>
      <c r="L58" s="254"/>
    </row>
    <row r="59" spans="1:12" ht="16.5" thickBot="1" thickTop="1">
      <c r="A59" s="254"/>
      <c r="B59" s="279" t="s">
        <v>55</v>
      </c>
      <c r="C59" s="296">
        <f>SUM(C57:C58)</f>
        <v>0</v>
      </c>
      <c r="D59" s="296">
        <f>SUM(D57:D58)</f>
        <v>0</v>
      </c>
      <c r="E59" s="281">
        <f>SUM(E57:E58)</f>
        <v>0</v>
      </c>
      <c r="F59" s="254"/>
      <c r="G59" s="282" t="s">
        <v>55</v>
      </c>
      <c r="H59" s="297">
        <f>SUM(H57:H58)</f>
        <v>0</v>
      </c>
      <c r="I59" s="254"/>
      <c r="J59" s="284"/>
      <c r="K59" s="286"/>
      <c r="L59" s="254"/>
    </row>
    <row r="60" spans="1:12" ht="15">
      <c r="A60" s="254"/>
      <c r="B60" s="254"/>
      <c r="C60" s="254"/>
      <c r="D60" s="254"/>
      <c r="E60" s="254"/>
      <c r="F60" s="254"/>
      <c r="G60" s="254"/>
      <c r="H60" s="254"/>
      <c r="I60" s="254"/>
      <c r="J60" s="254"/>
      <c r="K60" s="254"/>
      <c r="L60" s="254"/>
    </row>
    <row r="61" spans="1:12" ht="15.75" thickBot="1">
      <c r="A61" s="254"/>
      <c r="B61" s="254"/>
      <c r="C61" s="254"/>
      <c r="D61" s="254"/>
      <c r="E61" s="254"/>
      <c r="F61" s="254"/>
      <c r="G61" s="254"/>
      <c r="H61" s="254"/>
      <c r="I61" s="254"/>
      <c r="J61" s="254"/>
      <c r="K61" s="254"/>
      <c r="L61" s="254"/>
    </row>
    <row r="62" spans="1:12" ht="15">
      <c r="A62" s="254"/>
      <c r="B62" s="288" t="s">
        <v>145</v>
      </c>
      <c r="C62" s="289"/>
      <c r="D62" s="289"/>
      <c r="E62" s="290"/>
      <c r="F62" s="287"/>
      <c r="G62" s="265" t="s">
        <v>146</v>
      </c>
      <c r="H62" s="267"/>
      <c r="I62" s="254"/>
      <c r="J62" s="254"/>
      <c r="K62" s="254"/>
      <c r="L62" s="254"/>
    </row>
    <row r="63" spans="1:12" ht="15">
      <c r="A63" s="254"/>
      <c r="B63" s="268" t="s">
        <v>29</v>
      </c>
      <c r="C63" s="269"/>
      <c r="D63" s="269"/>
      <c r="E63" s="270"/>
      <c r="F63" s="287"/>
      <c r="G63" s="268" t="s">
        <v>1</v>
      </c>
      <c r="H63" s="270"/>
      <c r="I63" s="254"/>
      <c r="J63" s="254"/>
      <c r="K63" s="254"/>
      <c r="L63" s="254"/>
    </row>
    <row r="64" spans="1:12" ht="15">
      <c r="A64" s="254"/>
      <c r="B64" s="275" t="s">
        <v>31</v>
      </c>
      <c r="C64" s="276" t="s">
        <v>32</v>
      </c>
      <c r="D64" s="276" t="s">
        <v>10</v>
      </c>
      <c r="E64" s="277" t="s">
        <v>33</v>
      </c>
      <c r="F64" s="287"/>
      <c r="G64" s="278" t="s">
        <v>34</v>
      </c>
      <c r="H64" s="277" t="s">
        <v>33</v>
      </c>
      <c r="I64" s="254"/>
      <c r="J64" s="254"/>
      <c r="K64" s="254"/>
      <c r="L64" s="254"/>
    </row>
    <row r="65" spans="1:12" ht="15">
      <c r="A65" s="254"/>
      <c r="B65" s="20"/>
      <c r="C65" s="315">
        <f>E65/'VAT ADJUSTMENT'!$D$8</f>
        <v>0</v>
      </c>
      <c r="D65" s="313">
        <f>E65-C65</f>
        <v>0</v>
      </c>
      <c r="E65" s="24"/>
      <c r="F65" s="254"/>
      <c r="G65" s="20"/>
      <c r="H65" s="24"/>
      <c r="I65" s="254"/>
      <c r="J65" s="254"/>
      <c r="K65" s="254"/>
      <c r="L65" s="254"/>
    </row>
    <row r="66" spans="1:12" ht="15.75" thickBot="1">
      <c r="A66" s="254"/>
      <c r="B66" s="22"/>
      <c r="C66" s="305">
        <f>E66/'VAT ADJUSTMENT'!$D$8</f>
        <v>0</v>
      </c>
      <c r="D66" s="306">
        <f>E66-C66</f>
        <v>0</v>
      </c>
      <c r="E66" s="23"/>
      <c r="F66" s="254"/>
      <c r="G66" s="22"/>
      <c r="H66" s="23"/>
      <c r="I66" s="254"/>
      <c r="J66" s="254"/>
      <c r="K66" s="254"/>
      <c r="L66" s="254"/>
    </row>
    <row r="67" spans="1:12" ht="16.5" thickBot="1" thickTop="1">
      <c r="A67" s="254"/>
      <c r="B67" s="279" t="s">
        <v>149</v>
      </c>
      <c r="C67" s="296">
        <f>SUM(C65:C66)</f>
        <v>0</v>
      </c>
      <c r="D67" s="296">
        <f>SUM(D65:D66)</f>
        <v>0</v>
      </c>
      <c r="E67" s="281">
        <f>SUM(E65:E66)</f>
        <v>0</v>
      </c>
      <c r="F67" s="254"/>
      <c r="G67" s="282" t="s">
        <v>149</v>
      </c>
      <c r="H67" s="297">
        <f>SUM(H65:H66)</f>
        <v>0</v>
      </c>
      <c r="I67" s="254"/>
      <c r="J67" s="254"/>
      <c r="K67" s="254"/>
      <c r="L67" s="254"/>
    </row>
    <row r="68" spans="1:12" ht="15">
      <c r="A68" s="254"/>
      <c r="B68" s="254"/>
      <c r="C68" s="254"/>
      <c r="D68" s="254"/>
      <c r="E68" s="254"/>
      <c r="F68" s="254"/>
      <c r="G68" s="254"/>
      <c r="H68" s="254"/>
      <c r="I68" s="254"/>
      <c r="J68" s="254"/>
      <c r="K68" s="254"/>
      <c r="L68" s="254"/>
    </row>
    <row r="69" spans="1:12" ht="15.75" thickBot="1">
      <c r="A69" s="254"/>
      <c r="B69" s="254"/>
      <c r="C69" s="254"/>
      <c r="D69" s="254"/>
      <c r="E69" s="254"/>
      <c r="F69" s="254"/>
      <c r="G69" s="254"/>
      <c r="H69" s="254"/>
      <c r="I69" s="254"/>
      <c r="J69" s="254"/>
      <c r="K69" s="254"/>
      <c r="L69" s="254"/>
    </row>
    <row r="70" spans="1:12" ht="12.75" customHeight="1" thickBot="1">
      <c r="A70" s="300" t="s">
        <v>58</v>
      </c>
      <c r="B70" s="301"/>
      <c r="C70" s="301"/>
      <c r="D70" s="301"/>
      <c r="E70" s="301"/>
      <c r="F70" s="301"/>
      <c r="G70" s="301"/>
      <c r="H70" s="301"/>
      <c r="I70" s="302"/>
      <c r="J70" s="254"/>
      <c r="K70" s="254"/>
      <c r="L70" s="254"/>
    </row>
    <row r="71" spans="1:12" ht="15">
      <c r="A71" s="254"/>
      <c r="B71" s="254"/>
      <c r="C71" s="254"/>
      <c r="D71" s="254"/>
      <c r="E71" s="254"/>
      <c r="F71" s="254"/>
      <c r="G71" s="254"/>
      <c r="H71" s="254"/>
      <c r="I71" s="254"/>
      <c r="J71" s="254"/>
      <c r="K71" s="254"/>
      <c r="L71" s="254"/>
    </row>
  </sheetData>
  <sheetProtection password="C5AE" sheet="1"/>
  <mergeCells count="40">
    <mergeCell ref="B6:E6"/>
    <mergeCell ref="A2:L2"/>
    <mergeCell ref="B4:E4"/>
    <mergeCell ref="G4:J4"/>
    <mergeCell ref="B5:E5"/>
    <mergeCell ref="G5:J5"/>
    <mergeCell ref="B8:E8"/>
    <mergeCell ref="G8:H8"/>
    <mergeCell ref="J8:K8"/>
    <mergeCell ref="B9:E9"/>
    <mergeCell ref="G9:H9"/>
    <mergeCell ref="J9:K9"/>
    <mergeCell ref="J26:K26"/>
    <mergeCell ref="J10:K10"/>
    <mergeCell ref="J13:K13"/>
    <mergeCell ref="J14:K14"/>
    <mergeCell ref="J15:K15"/>
    <mergeCell ref="J16:K16"/>
    <mergeCell ref="J17:K17"/>
    <mergeCell ref="J20:K20"/>
    <mergeCell ref="B62:E62"/>
    <mergeCell ref="J21:K21"/>
    <mergeCell ref="B25:E25"/>
    <mergeCell ref="G25:H25"/>
    <mergeCell ref="J25:K25"/>
    <mergeCell ref="B42:E42"/>
    <mergeCell ref="G42:H42"/>
    <mergeCell ref="J42:K42"/>
    <mergeCell ref="B26:E26"/>
    <mergeCell ref="G26:H26"/>
    <mergeCell ref="G62:H62"/>
    <mergeCell ref="B43:E43"/>
    <mergeCell ref="G43:H43"/>
    <mergeCell ref="B63:E63"/>
    <mergeCell ref="G63:H63"/>
    <mergeCell ref="A70:I70"/>
    <mergeCell ref="B54:E54"/>
    <mergeCell ref="G54:H54"/>
    <mergeCell ref="B55:E55"/>
    <mergeCell ref="G55:H55"/>
  </mergeCells>
  <printOptions/>
  <pageMargins left="0.7" right="0.7" top="0.75" bottom="0.75" header="0.3" footer="0.3"/>
  <pageSetup fitToHeight="1" fitToWidth="1" horizontalDpi="360" verticalDpi="360" orientation="portrait" paperSize="9" scale="63" r:id="rId1"/>
  <headerFooter>
    <oddFooter>&amp;RRev 03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1"/>
  <sheetViews>
    <sheetView workbookViewId="0" topLeftCell="A1">
      <selection activeCell="F4" sqref="F4:L4"/>
    </sheetView>
  </sheetViews>
  <sheetFormatPr defaultColWidth="9.140625" defaultRowHeight="15"/>
  <cols>
    <col min="1" max="1" width="2.7109375" style="156" customWidth="1"/>
    <col min="2" max="3" width="7.57421875" style="156" customWidth="1"/>
    <col min="4" max="4" width="7.28125" style="156" customWidth="1"/>
    <col min="5" max="6" width="6.421875" style="156" customWidth="1"/>
    <col min="7" max="7" width="14.7109375" style="156" customWidth="1"/>
    <col min="8" max="8" width="7.57421875" style="156" customWidth="1"/>
    <col min="9" max="9" width="6.28125" style="156" customWidth="1"/>
    <col min="10" max="10" width="7.28125" style="156" customWidth="1"/>
    <col min="11" max="12" width="6.421875" style="156" customWidth="1"/>
    <col min="13" max="13" width="2.7109375" style="156" customWidth="1"/>
    <col min="14" max="16384" width="9.140625" style="156" customWidth="1"/>
  </cols>
  <sheetData>
    <row r="1" spans="1:13" ht="15.75" thickBot="1">
      <c r="A1" s="82"/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</row>
    <row r="2" spans="1:13" ht="15.75" thickBot="1">
      <c r="A2" s="82"/>
      <c r="B2" s="238" t="s">
        <v>59</v>
      </c>
      <c r="C2" s="239"/>
      <c r="D2" s="239"/>
      <c r="E2" s="239"/>
      <c r="F2" s="239"/>
      <c r="G2" s="239"/>
      <c r="H2" s="239"/>
      <c r="I2" s="239"/>
      <c r="J2" s="239"/>
      <c r="K2" s="239"/>
      <c r="L2" s="240"/>
      <c r="M2" s="83"/>
    </row>
    <row r="3" spans="1:13" ht="15">
      <c r="A3" s="82"/>
      <c r="B3" s="241"/>
      <c r="C3" s="242"/>
      <c r="D3" s="242"/>
      <c r="E3" s="242"/>
      <c r="F3" s="242"/>
      <c r="G3" s="242"/>
      <c r="H3" s="242"/>
      <c r="I3" s="242"/>
      <c r="J3" s="242"/>
      <c r="K3" s="242"/>
      <c r="L3" s="242"/>
      <c r="M3" s="83"/>
    </row>
    <row r="4" spans="1:13" ht="15">
      <c r="A4" s="82"/>
      <c r="B4" s="243" t="s">
        <v>60</v>
      </c>
      <c r="C4" s="244"/>
      <c r="D4" s="245"/>
      <c r="E4" s="84"/>
      <c r="F4" s="243" t="str">
        <f>IF('INFO SHEET'!C2&lt;&gt;"",'INFO SHEET'!C2,"")</f>
        <v>xxxx</v>
      </c>
      <c r="G4" s="244"/>
      <c r="H4" s="244"/>
      <c r="I4" s="244"/>
      <c r="J4" s="244"/>
      <c r="K4" s="244"/>
      <c r="L4" s="245"/>
      <c r="M4" s="83"/>
    </row>
    <row r="5" spans="1:13" ht="15.75" thickBot="1">
      <c r="A5" s="82"/>
      <c r="B5" s="83"/>
      <c r="C5" s="83"/>
      <c r="D5" s="83"/>
      <c r="E5" s="83"/>
      <c r="F5" s="83"/>
      <c r="G5" s="90"/>
      <c r="H5" s="83"/>
      <c r="I5" s="83"/>
      <c r="J5" s="83"/>
      <c r="K5" s="83"/>
      <c r="L5" s="83"/>
      <c r="M5" s="83"/>
    </row>
    <row r="6" spans="1:13" ht="15.75" thickBot="1">
      <c r="A6" s="82"/>
      <c r="B6" s="246" t="s">
        <v>61</v>
      </c>
      <c r="C6" s="247"/>
      <c r="D6" s="247"/>
      <c r="E6" s="247"/>
      <c r="F6" s="248"/>
      <c r="G6" s="84"/>
      <c r="H6" s="238" t="s">
        <v>62</v>
      </c>
      <c r="I6" s="239"/>
      <c r="J6" s="239"/>
      <c r="K6" s="239"/>
      <c r="L6" s="240"/>
      <c r="M6" s="83"/>
    </row>
    <row r="7" spans="1:13" ht="15.75" thickBot="1">
      <c r="A7" s="82"/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</row>
    <row r="8" spans="1:13" ht="15">
      <c r="A8" s="82"/>
      <c r="B8" s="25" t="s">
        <v>63</v>
      </c>
      <c r="C8" s="26" t="s">
        <v>64</v>
      </c>
      <c r="D8" s="27" t="s">
        <v>65</v>
      </c>
      <c r="E8" s="26" t="s">
        <v>66</v>
      </c>
      <c r="F8" s="28" t="s">
        <v>67</v>
      </c>
      <c r="G8" s="29" t="s">
        <v>68</v>
      </c>
      <c r="H8" s="26" t="s">
        <v>69</v>
      </c>
      <c r="I8" s="27" t="s">
        <v>70</v>
      </c>
      <c r="J8" s="26" t="s">
        <v>71</v>
      </c>
      <c r="K8" s="26" t="s">
        <v>72</v>
      </c>
      <c r="L8" s="30" t="s">
        <v>73</v>
      </c>
      <c r="M8" s="83"/>
    </row>
    <row r="9" spans="1:13" ht="15">
      <c r="A9" s="82"/>
      <c r="B9" s="31" t="s">
        <v>74</v>
      </c>
      <c r="C9" s="32" t="s">
        <v>75</v>
      </c>
      <c r="D9" s="43" t="s">
        <v>76</v>
      </c>
      <c r="E9" s="41"/>
      <c r="F9" s="157"/>
      <c r="G9" s="33"/>
      <c r="H9" s="34" t="s">
        <v>74</v>
      </c>
      <c r="I9" s="35" t="s">
        <v>10</v>
      </c>
      <c r="J9" s="213" t="s">
        <v>76</v>
      </c>
      <c r="K9" s="214"/>
      <c r="L9" s="215"/>
      <c r="M9" s="83"/>
    </row>
    <row r="10" spans="1:13" ht="15">
      <c r="A10" s="82"/>
      <c r="B10" s="36" t="s">
        <v>77</v>
      </c>
      <c r="C10" s="34" t="s">
        <v>78</v>
      </c>
      <c r="D10" s="35" t="s">
        <v>79</v>
      </c>
      <c r="E10" s="34"/>
      <c r="F10" s="34" t="s">
        <v>80</v>
      </c>
      <c r="G10" s="33"/>
      <c r="H10" s="34" t="s">
        <v>81</v>
      </c>
      <c r="I10" s="35" t="s">
        <v>82</v>
      </c>
      <c r="J10" s="32" t="s">
        <v>79</v>
      </c>
      <c r="K10" s="37"/>
      <c r="L10" s="38" t="s">
        <v>80</v>
      </c>
      <c r="M10" s="83"/>
    </row>
    <row r="11" spans="1:13" ht="15">
      <c r="A11" s="82"/>
      <c r="B11" s="39" t="s">
        <v>10</v>
      </c>
      <c r="C11" s="40" t="s">
        <v>10</v>
      </c>
      <c r="D11" s="41" t="s">
        <v>83</v>
      </c>
      <c r="E11" s="40" t="s">
        <v>84</v>
      </c>
      <c r="F11" s="40" t="s">
        <v>85</v>
      </c>
      <c r="G11" s="42"/>
      <c r="H11" s="40" t="s">
        <v>10</v>
      </c>
      <c r="I11" s="41" t="s">
        <v>86</v>
      </c>
      <c r="J11" s="43" t="s">
        <v>83</v>
      </c>
      <c r="K11" s="40" t="s">
        <v>84</v>
      </c>
      <c r="L11" s="44" t="s">
        <v>85</v>
      </c>
      <c r="M11" s="83"/>
    </row>
    <row r="12" spans="1:13" ht="15">
      <c r="A12" s="82"/>
      <c r="B12" s="112"/>
      <c r="C12" s="113"/>
      <c r="D12" s="46">
        <f>+SUMMARY!B12</f>
        <v>0</v>
      </c>
      <c r="E12" s="47"/>
      <c r="F12" s="48"/>
      <c r="G12" s="49" t="s">
        <v>87</v>
      </c>
      <c r="H12" s="50">
        <f>SUM(I12:L12)</f>
        <v>0</v>
      </c>
      <c r="I12" s="51"/>
      <c r="J12" s="51"/>
      <c r="K12" s="48"/>
      <c r="L12" s="249"/>
      <c r="M12" s="83"/>
    </row>
    <row r="13" spans="1:13" ht="15">
      <c r="A13" s="82"/>
      <c r="B13" s="116"/>
      <c r="C13" s="117"/>
      <c r="D13" s="46">
        <f>+SUMMARY!C12</f>
        <v>0</v>
      </c>
      <c r="E13" s="47"/>
      <c r="F13" s="48"/>
      <c r="G13" s="49" t="s">
        <v>152</v>
      </c>
      <c r="H13" s="53" t="s">
        <v>1</v>
      </c>
      <c r="I13" s="47"/>
      <c r="J13" s="48"/>
      <c r="K13" s="48"/>
      <c r="L13" s="52"/>
      <c r="M13" s="83"/>
    </row>
    <row r="14" spans="1:13" ht="15">
      <c r="A14" s="82"/>
      <c r="B14" s="114"/>
      <c r="C14" s="115"/>
      <c r="D14" s="46">
        <f>+SUMMARY!D12</f>
        <v>0</v>
      </c>
      <c r="E14" s="47"/>
      <c r="F14" s="48"/>
      <c r="G14" s="49" t="s">
        <v>88</v>
      </c>
      <c r="H14" s="53" t="s">
        <v>1</v>
      </c>
      <c r="I14" s="47"/>
      <c r="J14" s="48"/>
      <c r="K14" s="48"/>
      <c r="L14" s="54"/>
      <c r="M14" s="83"/>
    </row>
    <row r="15" spans="1:13" ht="15">
      <c r="A15" s="82"/>
      <c r="B15" s="107">
        <f>+C15+D15</f>
        <v>0</v>
      </c>
      <c r="C15" s="95">
        <f>SUMMARY!F12</f>
        <v>0</v>
      </c>
      <c r="D15" s="11">
        <f>+D12+D13+D14</f>
        <v>0</v>
      </c>
      <c r="E15" s="48"/>
      <c r="F15" s="47"/>
      <c r="G15" s="49" t="s">
        <v>118</v>
      </c>
      <c r="H15" s="53"/>
      <c r="I15" s="47"/>
      <c r="J15" s="48"/>
      <c r="K15" s="60"/>
      <c r="L15" s="54"/>
      <c r="M15" s="83"/>
    </row>
    <row r="16" spans="1:13" ht="15">
      <c r="A16" s="82"/>
      <c r="B16" s="45">
        <f>E16</f>
        <v>0</v>
      </c>
      <c r="C16" s="140" t="s">
        <v>1</v>
      </c>
      <c r="D16" s="57" t="s">
        <v>1</v>
      </c>
      <c r="E16" s="51"/>
      <c r="F16" s="55"/>
      <c r="G16" s="49" t="s">
        <v>89</v>
      </c>
      <c r="H16" s="50">
        <f>K16</f>
        <v>0</v>
      </c>
      <c r="I16" s="47" t="s">
        <v>1</v>
      </c>
      <c r="J16" s="48" t="s">
        <v>1</v>
      </c>
      <c r="K16" s="152">
        <f>+EXPENDITURE!K39</f>
        <v>0</v>
      </c>
      <c r="L16" s="56"/>
      <c r="M16" s="83"/>
    </row>
    <row r="17" spans="1:13" ht="15">
      <c r="A17" s="82"/>
      <c r="B17" s="45"/>
      <c r="C17" s="47"/>
      <c r="D17" s="48"/>
      <c r="E17" s="57"/>
      <c r="F17" s="46"/>
      <c r="G17" s="49"/>
      <c r="H17" s="50"/>
      <c r="I17" s="47"/>
      <c r="J17" s="48"/>
      <c r="K17" s="57"/>
      <c r="L17" s="58"/>
      <c r="M17" s="83"/>
    </row>
    <row r="18" spans="1:13" ht="15">
      <c r="A18" s="82"/>
      <c r="B18" s="59"/>
      <c r="C18" s="47"/>
      <c r="D18" s="60"/>
      <c r="E18" s="48"/>
      <c r="F18" s="61" t="s">
        <v>1</v>
      </c>
      <c r="G18" s="17" t="s">
        <v>1</v>
      </c>
      <c r="H18" s="53" t="s">
        <v>1</v>
      </c>
      <c r="I18" s="53"/>
      <c r="J18" s="62"/>
      <c r="K18" s="48"/>
      <c r="L18" s="52" t="s">
        <v>1</v>
      </c>
      <c r="M18" s="83"/>
    </row>
    <row r="19" spans="1:13" ht="15">
      <c r="A19" s="82"/>
      <c r="B19" s="59"/>
      <c r="C19" s="47"/>
      <c r="D19" s="48"/>
      <c r="E19" s="47"/>
      <c r="F19" s="48"/>
      <c r="G19" s="63" t="s">
        <v>90</v>
      </c>
      <c r="H19" s="50">
        <f>SUM(I19:L19)</f>
        <v>0</v>
      </c>
      <c r="I19" s="50">
        <f>+EXPENDITURE!D51</f>
        <v>0</v>
      </c>
      <c r="J19" s="50">
        <f>+EXPENDITURE!C51</f>
        <v>0</v>
      </c>
      <c r="K19" s="48"/>
      <c r="L19" s="64">
        <f>+EXPENDITURE!H51</f>
        <v>0</v>
      </c>
      <c r="M19" s="83"/>
    </row>
    <row r="20" spans="1:13" ht="15">
      <c r="A20" s="82"/>
      <c r="B20" s="59"/>
      <c r="C20" s="47"/>
      <c r="D20" s="48"/>
      <c r="E20" s="47"/>
      <c r="F20" s="48"/>
      <c r="G20" s="65"/>
      <c r="H20" s="53" t="s">
        <v>1</v>
      </c>
      <c r="I20" s="53" t="s">
        <v>1</v>
      </c>
      <c r="J20" s="53" t="s">
        <v>1</v>
      </c>
      <c r="K20" s="48" t="s">
        <v>1</v>
      </c>
      <c r="L20" s="54"/>
      <c r="M20" s="83"/>
    </row>
    <row r="21" spans="1:13" ht="15">
      <c r="A21" s="82"/>
      <c r="B21" s="59"/>
      <c r="C21" s="47"/>
      <c r="D21" s="48"/>
      <c r="E21" s="47"/>
      <c r="F21" s="48"/>
      <c r="G21" s="49" t="s">
        <v>91</v>
      </c>
      <c r="H21" s="50">
        <f>SUM(I21:L21)</f>
        <v>0</v>
      </c>
      <c r="I21" s="50">
        <f>+EXPENDITURE!D59</f>
        <v>0</v>
      </c>
      <c r="J21" s="50">
        <f>+EXPENDITURE!C59</f>
        <v>0</v>
      </c>
      <c r="K21" s="37"/>
      <c r="L21" s="143">
        <f>+EXPENDITURE!H59</f>
        <v>0</v>
      </c>
      <c r="M21" s="83"/>
    </row>
    <row r="22" spans="1:13" ht="15">
      <c r="A22" s="82"/>
      <c r="B22" s="59"/>
      <c r="C22" s="47"/>
      <c r="D22" s="48"/>
      <c r="E22" s="47"/>
      <c r="F22" s="48" t="s">
        <v>1</v>
      </c>
      <c r="G22" s="65"/>
      <c r="H22" s="53" t="s">
        <v>1</v>
      </c>
      <c r="I22" s="53" t="s">
        <v>1</v>
      </c>
      <c r="J22" s="153"/>
      <c r="K22" s="48"/>
      <c r="L22" s="144"/>
      <c r="M22" s="83"/>
    </row>
    <row r="23" spans="1:13" ht="15">
      <c r="A23" s="82"/>
      <c r="B23" s="59"/>
      <c r="C23" s="47"/>
      <c r="D23" s="48"/>
      <c r="E23" s="47"/>
      <c r="F23" s="48"/>
      <c r="G23" s="49" t="s">
        <v>92</v>
      </c>
      <c r="H23" s="50">
        <f>+L23</f>
        <v>0</v>
      </c>
      <c r="I23" s="154"/>
      <c r="J23" s="154"/>
      <c r="K23" s="48"/>
      <c r="L23" s="145">
        <f>+EXPENDITURE!K51</f>
        <v>0</v>
      </c>
      <c r="M23" s="83"/>
    </row>
    <row r="24" spans="1:13" ht="15">
      <c r="A24" s="82"/>
      <c r="B24" s="59"/>
      <c r="C24" s="47"/>
      <c r="D24" s="48"/>
      <c r="E24" s="47"/>
      <c r="F24" s="48"/>
      <c r="G24" s="65"/>
      <c r="H24" s="53" t="s">
        <v>1</v>
      </c>
      <c r="I24" s="53"/>
      <c r="J24" s="53"/>
      <c r="K24" s="48" t="s">
        <v>1</v>
      </c>
      <c r="L24" s="52"/>
      <c r="M24" s="83"/>
    </row>
    <row r="25" spans="1:13" ht="15">
      <c r="A25" s="82"/>
      <c r="B25" s="59"/>
      <c r="C25" s="47"/>
      <c r="D25" s="48"/>
      <c r="E25" s="47"/>
      <c r="F25" s="48"/>
      <c r="G25" s="49" t="s">
        <v>93</v>
      </c>
      <c r="H25" s="50">
        <f>SUM(I25:L25)</f>
        <v>0</v>
      </c>
      <c r="I25" s="50">
        <f>+EXPENDITURE!D22</f>
        <v>0</v>
      </c>
      <c r="J25" s="50">
        <f>+EXPENDITURE!C22</f>
        <v>0</v>
      </c>
      <c r="K25" s="55"/>
      <c r="L25" s="147"/>
      <c r="M25" s="83"/>
    </row>
    <row r="26" spans="1:13" ht="15">
      <c r="A26" s="82"/>
      <c r="B26" s="59"/>
      <c r="C26" s="47"/>
      <c r="D26" s="48"/>
      <c r="E26" s="47"/>
      <c r="F26" s="48"/>
      <c r="G26" s="55"/>
      <c r="H26" s="53"/>
      <c r="I26" s="53"/>
      <c r="J26" s="53"/>
      <c r="K26" s="48"/>
      <c r="L26" s="52"/>
      <c r="M26" s="83"/>
    </row>
    <row r="27" spans="1:13" ht="15">
      <c r="A27" s="82"/>
      <c r="B27" s="59"/>
      <c r="C27" s="47"/>
      <c r="D27" s="48"/>
      <c r="E27" s="47"/>
      <c r="F27" s="48"/>
      <c r="G27" s="49" t="s">
        <v>94</v>
      </c>
      <c r="H27" s="50">
        <f>L27</f>
        <v>0</v>
      </c>
      <c r="I27" s="53"/>
      <c r="J27" s="53"/>
      <c r="K27" s="55"/>
      <c r="L27" s="64">
        <f>+EXPENDITURE!H22</f>
        <v>0</v>
      </c>
      <c r="M27" s="83"/>
    </row>
    <row r="28" spans="1:13" ht="15">
      <c r="A28" s="82"/>
      <c r="B28" s="59"/>
      <c r="C28" s="47"/>
      <c r="D28" s="48"/>
      <c r="E28" s="47"/>
      <c r="F28" s="48"/>
      <c r="G28" s="66" t="s">
        <v>1</v>
      </c>
      <c r="H28" s="53"/>
      <c r="I28" s="53"/>
      <c r="J28" s="53"/>
      <c r="K28" s="48"/>
      <c r="L28" s="52"/>
      <c r="M28" s="83"/>
    </row>
    <row r="29" spans="1:13" ht="15">
      <c r="A29" s="82"/>
      <c r="B29" s="59"/>
      <c r="C29" s="47"/>
      <c r="D29" s="48"/>
      <c r="E29" s="47"/>
      <c r="F29" s="48"/>
      <c r="G29" s="49" t="s">
        <v>95</v>
      </c>
      <c r="H29" s="50">
        <f>SUM(I29:L29)</f>
        <v>0</v>
      </c>
      <c r="I29" s="50">
        <f>+EXPENDITURE!D39</f>
        <v>0</v>
      </c>
      <c r="J29" s="50">
        <f>+EXPENDITURE!C39</f>
        <v>0</v>
      </c>
      <c r="K29" s="48"/>
      <c r="L29" s="143">
        <f>+EXPENDITURE!H39</f>
        <v>0</v>
      </c>
      <c r="M29" s="83"/>
    </row>
    <row r="30" spans="1:13" ht="15">
      <c r="A30" s="82"/>
      <c r="B30" s="59"/>
      <c r="C30" s="47"/>
      <c r="D30" s="48"/>
      <c r="E30" s="47"/>
      <c r="F30" s="48"/>
      <c r="G30" s="66" t="s">
        <v>1</v>
      </c>
      <c r="H30" s="53"/>
      <c r="I30" s="53"/>
      <c r="J30" s="53"/>
      <c r="K30" s="48"/>
      <c r="L30" s="52"/>
      <c r="M30" s="83"/>
    </row>
    <row r="31" spans="1:13" ht="15">
      <c r="A31" s="82"/>
      <c r="B31" s="59"/>
      <c r="C31" s="47"/>
      <c r="D31" s="48"/>
      <c r="E31" s="47"/>
      <c r="F31" s="48"/>
      <c r="G31" s="150" t="s">
        <v>150</v>
      </c>
      <c r="H31" s="155">
        <f>SUM(I31:L31)</f>
        <v>0</v>
      </c>
      <c r="I31" s="155">
        <f>+EXPENDITURE!D67</f>
        <v>0</v>
      </c>
      <c r="J31" s="155">
        <f>+EXPENDITURE!C67</f>
        <v>0</v>
      </c>
      <c r="K31" s="48"/>
      <c r="L31" s="143">
        <f>+EXPENDITURE!H67</f>
        <v>0</v>
      </c>
      <c r="M31" s="83"/>
    </row>
    <row r="32" spans="1:13" ht="15">
      <c r="A32" s="82"/>
      <c r="B32" s="67"/>
      <c r="C32" s="47"/>
      <c r="D32" s="48"/>
      <c r="E32" s="47"/>
      <c r="F32" s="48"/>
      <c r="G32" s="148"/>
      <c r="H32" s="154"/>
      <c r="I32" s="154"/>
      <c r="J32" s="154"/>
      <c r="K32" s="117"/>
      <c r="L32" s="149"/>
      <c r="M32" s="83"/>
    </row>
    <row r="33" spans="1:13" ht="15">
      <c r="A33" s="82"/>
      <c r="B33" s="68"/>
      <c r="C33" s="47"/>
      <c r="D33" s="48"/>
      <c r="E33" s="47"/>
      <c r="F33" s="48"/>
      <c r="G33" s="49" t="s">
        <v>96</v>
      </c>
      <c r="H33" s="53"/>
      <c r="I33" s="53"/>
      <c r="J33" s="53"/>
      <c r="K33" s="48"/>
      <c r="L33" s="52"/>
      <c r="M33" s="83"/>
    </row>
    <row r="34" spans="1:13" ht="15.75" thickBot="1">
      <c r="A34" s="82"/>
      <c r="B34" s="100"/>
      <c r="C34" s="47"/>
      <c r="D34" s="48"/>
      <c r="E34" s="47"/>
      <c r="F34" s="48"/>
      <c r="G34" s="101" t="s">
        <v>97</v>
      </c>
      <c r="H34" s="53"/>
      <c r="I34" s="53"/>
      <c r="J34" s="53"/>
      <c r="K34" s="48"/>
      <c r="L34" s="52"/>
      <c r="M34" s="83"/>
    </row>
    <row r="35" spans="1:13" ht="16.5" thickBot="1" thickTop="1">
      <c r="A35" s="82"/>
      <c r="B35" s="102">
        <f>SUM(B15:B34)</f>
        <v>0</v>
      </c>
      <c r="C35" s="103">
        <f>SUM(C15:C34)</f>
        <v>0</v>
      </c>
      <c r="D35" s="103">
        <f>SUM(D15:D34)</f>
        <v>0</v>
      </c>
      <c r="E35" s="103">
        <f>SUM(E15:E34)</f>
        <v>0</v>
      </c>
      <c r="F35" s="104">
        <f>SUM(F15:F34)</f>
        <v>0</v>
      </c>
      <c r="G35" s="88" t="s">
        <v>1</v>
      </c>
      <c r="H35" s="105">
        <f>SUM(H12:H34)</f>
        <v>0</v>
      </c>
      <c r="I35" s="103">
        <f>SUM(I12:I34)</f>
        <v>0</v>
      </c>
      <c r="J35" s="103">
        <f>SUM(J12:J34)</f>
        <v>0</v>
      </c>
      <c r="K35" s="103">
        <f>SUM(K12:K34)</f>
        <v>0</v>
      </c>
      <c r="L35" s="106">
        <f>SUM(L12:L34)</f>
        <v>0</v>
      </c>
      <c r="M35" s="83"/>
    </row>
    <row r="36" spans="1:13" ht="15.75" thickBot="1">
      <c r="A36" s="82"/>
      <c r="B36" s="83"/>
      <c r="C36" s="83"/>
      <c r="D36" s="83"/>
      <c r="E36" s="83"/>
      <c r="F36" s="83"/>
      <c r="G36" s="90"/>
      <c r="H36" s="83"/>
      <c r="I36" s="83"/>
      <c r="J36" s="83"/>
      <c r="K36" s="83"/>
      <c r="L36" s="83"/>
      <c r="M36" s="83"/>
    </row>
    <row r="37" spans="1:13" ht="15">
      <c r="A37" s="82"/>
      <c r="B37" s="216" t="s">
        <v>98</v>
      </c>
      <c r="C37" s="217"/>
      <c r="D37" s="217"/>
      <c r="E37" s="217"/>
      <c r="F37" s="218"/>
      <c r="G37" s="119">
        <f>B35</f>
        <v>0</v>
      </c>
      <c r="H37" s="83"/>
      <c r="I37" s="84" t="s">
        <v>1</v>
      </c>
      <c r="J37" s="83"/>
      <c r="K37" s="83"/>
      <c r="L37" s="83"/>
      <c r="M37" s="83"/>
    </row>
    <row r="38" spans="1:13" ht="15">
      <c r="A38" s="82"/>
      <c r="B38" s="210" t="s">
        <v>99</v>
      </c>
      <c r="C38" s="211"/>
      <c r="D38" s="211"/>
      <c r="E38" s="211"/>
      <c r="F38" s="212"/>
      <c r="G38" s="120">
        <f>H35</f>
        <v>0</v>
      </c>
      <c r="H38" s="83"/>
      <c r="I38" s="89" t="s">
        <v>1</v>
      </c>
      <c r="J38" s="89"/>
      <c r="K38" s="89"/>
      <c r="L38" s="83"/>
      <c r="M38" s="83"/>
    </row>
    <row r="39" spans="1:13" ht="15.75" thickBot="1">
      <c r="A39" s="82"/>
      <c r="B39" s="226" t="s">
        <v>191</v>
      </c>
      <c r="C39" s="227"/>
      <c r="D39" s="227"/>
      <c r="E39" s="227"/>
      <c r="F39" s="228"/>
      <c r="G39" s="179">
        <f>SUMMARY!F31</f>
        <v>0</v>
      </c>
      <c r="H39" s="83"/>
      <c r="I39" s="89" t="s">
        <v>1</v>
      </c>
      <c r="J39" s="89"/>
      <c r="K39" s="89"/>
      <c r="L39" s="89"/>
      <c r="M39" s="83"/>
    </row>
    <row r="40" spans="1:13" ht="15.75" thickBot="1">
      <c r="A40" s="82"/>
      <c r="B40" s="233"/>
      <c r="C40" s="233"/>
      <c r="D40" s="233"/>
      <c r="E40" s="233"/>
      <c r="F40" s="233"/>
      <c r="G40" s="234"/>
      <c r="H40" s="83"/>
      <c r="I40" s="89" t="s">
        <v>1</v>
      </c>
      <c r="J40" s="89" t="s">
        <v>1</v>
      </c>
      <c r="K40" s="89" t="s">
        <v>1</v>
      </c>
      <c r="L40" s="89" t="s">
        <v>1</v>
      </c>
      <c r="M40" s="83"/>
    </row>
    <row r="41" spans="1:13" ht="15.75" thickBot="1">
      <c r="A41" s="82"/>
      <c r="B41" s="229" t="s">
        <v>100</v>
      </c>
      <c r="C41" s="230"/>
      <c r="D41" s="230"/>
      <c r="E41" s="230"/>
      <c r="F41" s="231"/>
      <c r="G41" s="232">
        <f>G37-G38-G39</f>
        <v>0</v>
      </c>
      <c r="H41" s="83"/>
      <c r="I41" s="90"/>
      <c r="J41" s="90"/>
      <c r="K41" s="90"/>
      <c r="L41" s="83"/>
      <c r="M41" s="83"/>
    </row>
    <row r="42" spans="1:13" ht="15.75" thickBot="1">
      <c r="A42" s="82"/>
      <c r="B42" s="236"/>
      <c r="C42" s="236"/>
      <c r="D42" s="236"/>
      <c r="E42" s="236"/>
      <c r="F42" s="236"/>
      <c r="G42" s="237"/>
      <c r="H42" s="83"/>
      <c r="I42" s="90"/>
      <c r="J42" s="83"/>
      <c r="K42" s="83"/>
      <c r="L42" s="83"/>
      <c r="M42" s="83"/>
    </row>
    <row r="43" spans="1:13" ht="15.75" thickBot="1">
      <c r="A43" s="82"/>
      <c r="B43" s="229" t="s">
        <v>101</v>
      </c>
      <c r="C43" s="230"/>
      <c r="D43" s="230"/>
      <c r="E43" s="230"/>
      <c r="F43" s="231"/>
      <c r="G43" s="235">
        <f>'Workings Sheet'!A90</f>
        <v>0</v>
      </c>
      <c r="H43" s="83"/>
      <c r="I43" s="83"/>
      <c r="J43" s="83"/>
      <c r="K43" s="83"/>
      <c r="L43" s="83"/>
      <c r="M43" s="83"/>
    </row>
    <row r="44" spans="1:13" ht="15.75" thickBot="1">
      <c r="A44" s="82"/>
      <c r="B44" s="86"/>
      <c r="C44" s="86"/>
      <c r="D44" s="86"/>
      <c r="E44" s="86"/>
      <c r="F44" s="86"/>
      <c r="G44" s="87"/>
      <c r="H44" s="83"/>
      <c r="I44" s="83"/>
      <c r="J44" s="83"/>
      <c r="K44" s="83"/>
      <c r="L44" s="83"/>
      <c r="M44" s="83"/>
    </row>
    <row r="45" spans="1:13" ht="15.75" thickBot="1">
      <c r="A45" s="82"/>
      <c r="B45" s="207" t="s">
        <v>102</v>
      </c>
      <c r="C45" s="208"/>
      <c r="D45" s="208"/>
      <c r="E45" s="208"/>
      <c r="F45" s="209"/>
      <c r="G45" s="118">
        <f>+G41</f>
        <v>0</v>
      </c>
      <c r="H45" s="83"/>
      <c r="I45" s="85" t="s">
        <v>103</v>
      </c>
      <c r="J45" s="83"/>
      <c r="K45" s="85" t="s">
        <v>153</v>
      </c>
      <c r="L45" s="85"/>
      <c r="M45" s="83"/>
    </row>
    <row r="46" spans="1:13" ht="15">
      <c r="A46" s="82"/>
      <c r="B46" s="84"/>
      <c r="C46" s="84"/>
      <c r="D46" s="84"/>
      <c r="E46" s="84"/>
      <c r="F46" s="84"/>
      <c r="G46" s="121"/>
      <c r="H46" s="83"/>
      <c r="I46" s="85"/>
      <c r="J46" s="83"/>
      <c r="K46" s="85"/>
      <c r="L46" s="85"/>
      <c r="M46" s="83"/>
    </row>
    <row r="47" spans="1:13" ht="15">
      <c r="A47" s="82"/>
      <c r="B47" s="84"/>
      <c r="C47" s="84"/>
      <c r="D47" s="84"/>
      <c r="E47" s="84"/>
      <c r="F47" s="84"/>
      <c r="G47" s="121"/>
      <c r="H47" s="83"/>
      <c r="I47" s="83"/>
      <c r="J47" s="83"/>
      <c r="K47" s="83"/>
      <c r="L47" s="83"/>
      <c r="M47" s="83"/>
    </row>
    <row r="48" spans="1:13" ht="15">
      <c r="A48" s="82"/>
      <c r="B48" s="84"/>
      <c r="C48" s="84"/>
      <c r="D48" s="84"/>
      <c r="E48" s="84"/>
      <c r="F48" s="84"/>
      <c r="G48" s="121"/>
      <c r="H48" s="178"/>
      <c r="I48" s="178"/>
      <c r="J48" s="83"/>
      <c r="K48" s="83"/>
      <c r="L48" s="83"/>
      <c r="M48" s="83"/>
    </row>
    <row r="49" spans="1:13" ht="15">
      <c r="A49" s="82"/>
      <c r="B49" s="83"/>
      <c r="C49" s="83"/>
      <c r="D49" s="83"/>
      <c r="E49" s="83"/>
      <c r="F49" s="83"/>
      <c r="G49" s="83"/>
      <c r="H49" s="83"/>
      <c r="I49" s="83"/>
      <c r="J49" s="83"/>
      <c r="K49" s="83"/>
      <c r="L49" s="83"/>
      <c r="M49" s="83"/>
    </row>
    <row r="50" spans="2:7" ht="15">
      <c r="B50" s="83"/>
      <c r="C50" s="83"/>
      <c r="D50" s="83"/>
      <c r="E50" s="178"/>
      <c r="F50" s="178"/>
      <c r="G50" s="178"/>
    </row>
    <row r="51" spans="2:7" ht="15">
      <c r="B51" s="83"/>
      <c r="C51" s="83"/>
      <c r="D51" s="83"/>
      <c r="E51" s="83"/>
      <c r="F51" s="83"/>
      <c r="G51" s="83"/>
    </row>
  </sheetData>
  <sheetProtection password="C5AE" sheet="1"/>
  <mergeCells count="12">
    <mergeCell ref="B2:L2"/>
    <mergeCell ref="B4:D4"/>
    <mergeCell ref="F4:L4"/>
    <mergeCell ref="J9:L9"/>
    <mergeCell ref="B37:F37"/>
    <mergeCell ref="B43:F43"/>
    <mergeCell ref="B39:F39"/>
    <mergeCell ref="B6:F6"/>
    <mergeCell ref="H6:L6"/>
    <mergeCell ref="B45:F45"/>
    <mergeCell ref="B38:F38"/>
    <mergeCell ref="B41:F41"/>
  </mergeCells>
  <printOptions/>
  <pageMargins left="0.7" right="0.7" top="0.75" bottom="0.75" header="0.3" footer="0.3"/>
  <pageSetup fitToHeight="1" fitToWidth="1" horizontalDpi="360" verticalDpi="360" orientation="portrait" paperSize="9" scale="97" r:id="rId2"/>
  <headerFooter>
    <oddFooter>&amp;RRev 03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Les Walker</dc:creator>
  <cp:keywords/>
  <dc:description/>
  <cp:lastModifiedBy>Andy</cp:lastModifiedBy>
  <cp:lastPrinted>2020-10-15T11:41:03Z</cp:lastPrinted>
  <dcterms:created xsi:type="dcterms:W3CDTF">2011-01-08T17:23:55Z</dcterms:created>
  <dcterms:modified xsi:type="dcterms:W3CDTF">2020-10-15T12:05:37Z</dcterms:modified>
  <cp:category/>
  <cp:version/>
  <cp:contentType/>
  <cp:contentStatus/>
</cp:coreProperties>
</file>