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\Dropbox\Caravanning\Forms on Web site\Latest\"/>
    </mc:Choice>
  </mc:AlternateContent>
  <xr:revisionPtr revIDLastSave="0" documentId="13_ncr:1_{389C5E95-7706-4C0E-9581-66C27656ACDA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Instructions" sheetId="6" r:id="rId1"/>
    <sheet name="INFO SHEET" sheetId="9" r:id="rId2"/>
    <sheet name="Return P1" sheetId="1" r:id="rId3"/>
    <sheet name="Return P2" sheetId="14" r:id="rId4"/>
    <sheet name="Return P3" sheetId="17" r:id="rId5"/>
    <sheet name="Return P4" sheetId="18" r:id="rId6"/>
    <sheet name="SUMMARY" sheetId="3" r:id="rId7"/>
    <sheet name="EXPENDITURE" sheetId="4" r:id="rId8"/>
    <sheet name="FINANCIAL RETURN" sheetId="5" r:id="rId9"/>
    <sheet name="VAT ADJUSTMENT" sheetId="12" state="hidden" r:id="rId10"/>
    <sheet name="Dropdown payment" sheetId="19" state="hidden" r:id="rId11"/>
    <sheet name="Workings Sheet" sheetId="20" state="hidden" r:id="rId12"/>
  </sheets>
  <definedNames>
    <definedName name="_xlnm.Print_Area" localSheetId="7">EXPENDITURE!$A$1:$L$71</definedName>
    <definedName name="_xlnm.Print_Area" localSheetId="8">'FINANCIAL RETURN'!$A$1:$M$50</definedName>
    <definedName name="_xlnm.Print_Area" localSheetId="1">'INFO SHEET'!$A$1:$L$88</definedName>
    <definedName name="_xlnm.Print_Area" localSheetId="0">Instructions!$A$1:$V$43</definedName>
    <definedName name="_xlnm.Print_Area" localSheetId="2">'Return P1'!$A$1:$T$29</definedName>
    <definedName name="_xlnm.Print_Area" localSheetId="3">'Return P2'!$A$1:$T$29</definedName>
    <definedName name="_xlnm.Print_Area" localSheetId="4">'Return P3'!$A$1:$T$29</definedName>
    <definedName name="_xlnm.Print_Area" localSheetId="5">'Return P4'!$A$1:$T$29</definedName>
    <definedName name="_xlnm.Print_Area" localSheetId="6">SUMMARY!$A$1:$I$31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9" l="1"/>
  <c r="F92" i="9"/>
  <c r="G92" i="9"/>
  <c r="D92" i="9"/>
  <c r="E26" i="18"/>
  <c r="E14" i="1"/>
  <c r="E15" i="1"/>
  <c r="Y15" i="9"/>
  <c r="Y16" i="9"/>
  <c r="Y17" i="9"/>
  <c r="E16" i="1" s="1"/>
  <c r="Y18" i="9"/>
  <c r="E17" i="1" s="1"/>
  <c r="Y19" i="9"/>
  <c r="E18" i="1" s="1"/>
  <c r="Y20" i="9"/>
  <c r="E19" i="1" s="1"/>
  <c r="Y21" i="9"/>
  <c r="E20" i="1" s="1"/>
  <c r="Y39" i="9"/>
  <c r="E18" i="14" s="1"/>
  <c r="Y40" i="9"/>
  <c r="E19" i="14" s="1"/>
  <c r="Y41" i="9"/>
  <c r="E20" i="14" s="1"/>
  <c r="Y42" i="9"/>
  <c r="E21" i="14" s="1"/>
  <c r="Y43" i="9"/>
  <c r="E22" i="14" s="1"/>
  <c r="Y44" i="9"/>
  <c r="E23" i="14" s="1"/>
  <c r="Y45" i="9"/>
  <c r="E24" i="14" s="1"/>
  <c r="Y63" i="9"/>
  <c r="E22" i="17" s="1"/>
  <c r="Y64" i="9"/>
  <c r="E23" i="17" s="1"/>
  <c r="Y65" i="9"/>
  <c r="E24" i="17" s="1"/>
  <c r="Y66" i="9"/>
  <c r="E25" i="17" s="1"/>
  <c r="Y67" i="9"/>
  <c r="E26" i="17" s="1"/>
  <c r="Y68" i="9"/>
  <c r="E27" i="17" s="1"/>
  <c r="Y69" i="9"/>
  <c r="E8" i="18" s="1"/>
  <c r="Y87" i="9"/>
  <c r="Y88" i="9"/>
  <c r="E27" i="18" s="1"/>
  <c r="X10" i="9"/>
  <c r="Y10" i="9" s="1"/>
  <c r="E9" i="1" s="1"/>
  <c r="X11" i="9"/>
  <c r="Y11" i="9" s="1"/>
  <c r="E10" i="1" s="1"/>
  <c r="X12" i="9"/>
  <c r="Y12" i="9" s="1"/>
  <c r="E11" i="1" s="1"/>
  <c r="X13" i="9"/>
  <c r="Y13" i="9" s="1"/>
  <c r="E12" i="1" s="1"/>
  <c r="X14" i="9"/>
  <c r="Y14" i="9" s="1"/>
  <c r="E13" i="1" s="1"/>
  <c r="X15" i="9"/>
  <c r="X16" i="9"/>
  <c r="X17" i="9"/>
  <c r="X18" i="9"/>
  <c r="X19" i="9"/>
  <c r="X20" i="9"/>
  <c r="X21" i="9"/>
  <c r="X22" i="9"/>
  <c r="Y22" i="9" s="1"/>
  <c r="E21" i="1" s="1"/>
  <c r="X23" i="9"/>
  <c r="Y23" i="9" s="1"/>
  <c r="E22" i="1" s="1"/>
  <c r="X24" i="9"/>
  <c r="Y24" i="9" s="1"/>
  <c r="E23" i="1" s="1"/>
  <c r="X25" i="9"/>
  <c r="Y25" i="9" s="1"/>
  <c r="E24" i="1" s="1"/>
  <c r="X26" i="9"/>
  <c r="Y26" i="9" s="1"/>
  <c r="E25" i="1" s="1"/>
  <c r="X27" i="9"/>
  <c r="Y27" i="9" s="1"/>
  <c r="E26" i="1" s="1"/>
  <c r="X28" i="9"/>
  <c r="Y28" i="9" s="1"/>
  <c r="E27" i="1" s="1"/>
  <c r="X29" i="9"/>
  <c r="Y29" i="9" s="1"/>
  <c r="E8" i="14" s="1"/>
  <c r="X30" i="9"/>
  <c r="Y30" i="9" s="1"/>
  <c r="E9" i="14" s="1"/>
  <c r="X31" i="9"/>
  <c r="Y31" i="9" s="1"/>
  <c r="E10" i="14" s="1"/>
  <c r="X32" i="9"/>
  <c r="Y32" i="9" s="1"/>
  <c r="E11" i="14" s="1"/>
  <c r="X33" i="9"/>
  <c r="Y33" i="9" s="1"/>
  <c r="E12" i="14" s="1"/>
  <c r="X34" i="9"/>
  <c r="Y34" i="9" s="1"/>
  <c r="E13" i="14" s="1"/>
  <c r="X35" i="9"/>
  <c r="Y35" i="9" s="1"/>
  <c r="E14" i="14" s="1"/>
  <c r="X36" i="9"/>
  <c r="Y36" i="9" s="1"/>
  <c r="E15" i="14" s="1"/>
  <c r="X37" i="9"/>
  <c r="Y37" i="9" s="1"/>
  <c r="E16" i="14" s="1"/>
  <c r="X38" i="9"/>
  <c r="Y38" i="9" s="1"/>
  <c r="E17" i="14" s="1"/>
  <c r="X39" i="9"/>
  <c r="X40" i="9"/>
  <c r="X41" i="9"/>
  <c r="X42" i="9"/>
  <c r="X43" i="9"/>
  <c r="X44" i="9"/>
  <c r="X45" i="9"/>
  <c r="X46" i="9"/>
  <c r="Y46" i="9" s="1"/>
  <c r="E25" i="14" s="1"/>
  <c r="X47" i="9"/>
  <c r="Y47" i="9" s="1"/>
  <c r="E26" i="14" s="1"/>
  <c r="X48" i="9"/>
  <c r="Y48" i="9" s="1"/>
  <c r="E27" i="14" s="1"/>
  <c r="X49" i="9"/>
  <c r="Y49" i="9" s="1"/>
  <c r="E8" i="17" s="1"/>
  <c r="X50" i="9"/>
  <c r="Y50" i="9" s="1"/>
  <c r="E9" i="17" s="1"/>
  <c r="X51" i="9"/>
  <c r="Y51" i="9" s="1"/>
  <c r="E10" i="17" s="1"/>
  <c r="X52" i="9"/>
  <c r="Y52" i="9" s="1"/>
  <c r="E11" i="17" s="1"/>
  <c r="X53" i="9"/>
  <c r="Y53" i="9" s="1"/>
  <c r="E12" i="17" s="1"/>
  <c r="X54" i="9"/>
  <c r="Y54" i="9" s="1"/>
  <c r="E13" i="17" s="1"/>
  <c r="X55" i="9"/>
  <c r="Y55" i="9" s="1"/>
  <c r="E14" i="17" s="1"/>
  <c r="X56" i="9"/>
  <c r="Y56" i="9" s="1"/>
  <c r="E15" i="17" s="1"/>
  <c r="X57" i="9"/>
  <c r="Y57" i="9" s="1"/>
  <c r="E16" i="17" s="1"/>
  <c r="X58" i="9"/>
  <c r="Y58" i="9" s="1"/>
  <c r="E17" i="17" s="1"/>
  <c r="X59" i="9"/>
  <c r="Y59" i="9" s="1"/>
  <c r="E18" i="17" s="1"/>
  <c r="X60" i="9"/>
  <c r="Y60" i="9" s="1"/>
  <c r="E19" i="17" s="1"/>
  <c r="X61" i="9"/>
  <c r="Y61" i="9" s="1"/>
  <c r="E20" i="17" s="1"/>
  <c r="X62" i="9"/>
  <c r="Y62" i="9" s="1"/>
  <c r="E21" i="17" s="1"/>
  <c r="X63" i="9"/>
  <c r="X64" i="9"/>
  <c r="X65" i="9"/>
  <c r="X66" i="9"/>
  <c r="X67" i="9"/>
  <c r="X68" i="9"/>
  <c r="X69" i="9"/>
  <c r="X70" i="9"/>
  <c r="Y70" i="9" s="1"/>
  <c r="E9" i="18" s="1"/>
  <c r="X71" i="9"/>
  <c r="Y71" i="9" s="1"/>
  <c r="E10" i="18" s="1"/>
  <c r="X72" i="9"/>
  <c r="Y72" i="9" s="1"/>
  <c r="E11" i="18" s="1"/>
  <c r="X73" i="9"/>
  <c r="Y73" i="9" s="1"/>
  <c r="E12" i="18" s="1"/>
  <c r="X74" i="9"/>
  <c r="Y74" i="9" s="1"/>
  <c r="E13" i="18" s="1"/>
  <c r="X75" i="9"/>
  <c r="Y75" i="9" s="1"/>
  <c r="E14" i="18" s="1"/>
  <c r="X76" i="9"/>
  <c r="Y76" i="9" s="1"/>
  <c r="E15" i="18" s="1"/>
  <c r="X77" i="9"/>
  <c r="Y77" i="9" s="1"/>
  <c r="E16" i="18" s="1"/>
  <c r="X78" i="9"/>
  <c r="Y78" i="9" s="1"/>
  <c r="E17" i="18" s="1"/>
  <c r="X79" i="9"/>
  <c r="Y79" i="9" s="1"/>
  <c r="E18" i="18" s="1"/>
  <c r="X80" i="9"/>
  <c r="Y80" i="9" s="1"/>
  <c r="E19" i="18" s="1"/>
  <c r="X81" i="9"/>
  <c r="Y81" i="9" s="1"/>
  <c r="E20" i="18" s="1"/>
  <c r="X82" i="9"/>
  <c r="Y82" i="9" s="1"/>
  <c r="E21" i="18" s="1"/>
  <c r="X83" i="9"/>
  <c r="Y83" i="9" s="1"/>
  <c r="E22" i="18" s="1"/>
  <c r="X84" i="9"/>
  <c r="Y84" i="9" s="1"/>
  <c r="E23" i="18" s="1"/>
  <c r="X85" i="9"/>
  <c r="Y85" i="9" s="1"/>
  <c r="E24" i="18" s="1"/>
  <c r="X86" i="9"/>
  <c r="Y86" i="9" s="1"/>
  <c r="E25" i="18" s="1"/>
  <c r="X87" i="9"/>
  <c r="X88" i="9"/>
  <c r="X9" i="9"/>
  <c r="Y9" i="9" s="1"/>
  <c r="E8" i="1" s="1"/>
  <c r="L49" i="3"/>
  <c r="L44" i="3"/>
  <c r="L30" i="3"/>
  <c r="L15" i="3"/>
  <c r="AG9" i="17"/>
  <c r="AG10" i="17"/>
  <c r="AG11" i="17"/>
  <c r="AG12" i="17"/>
  <c r="AG13" i="17"/>
  <c r="AG14" i="17"/>
  <c r="AG15" i="17"/>
  <c r="AG16" i="17"/>
  <c r="AG17" i="17"/>
  <c r="AG29" i="17" s="1"/>
  <c r="AG18" i="17"/>
  <c r="AG19" i="17"/>
  <c r="AG20" i="17"/>
  <c r="AG21" i="17"/>
  <c r="AG22" i="17"/>
  <c r="AG23" i="17"/>
  <c r="AG24" i="17"/>
  <c r="AG25" i="17"/>
  <c r="AG26" i="17"/>
  <c r="AG27" i="17"/>
  <c r="AG8" i="17"/>
  <c r="AG9" i="14"/>
  <c r="AG10" i="14"/>
  <c r="AG11" i="14"/>
  <c r="AG12" i="14"/>
  <c r="AG29" i="14" s="1"/>
  <c r="AG13" i="14"/>
  <c r="AG14" i="14"/>
  <c r="AG15" i="14"/>
  <c r="AG16" i="14"/>
  <c r="AG17" i="14"/>
  <c r="AG18" i="14"/>
  <c r="AG19" i="14"/>
  <c r="AG20" i="14"/>
  <c r="AG21" i="14"/>
  <c r="AG22" i="14"/>
  <c r="AG23" i="14"/>
  <c r="AG24" i="14"/>
  <c r="AG25" i="14"/>
  <c r="AG26" i="14"/>
  <c r="AG27" i="14"/>
  <c r="AG8" i="14"/>
  <c r="AG9" i="1"/>
  <c r="AG29" i="1" s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8" i="1"/>
  <c r="B12" i="18"/>
  <c r="R18" i="6"/>
  <c r="C66" i="4"/>
  <c r="C65" i="4"/>
  <c r="C58" i="4"/>
  <c r="C57" i="4"/>
  <c r="C46" i="4"/>
  <c r="C47" i="4"/>
  <c r="C48" i="4"/>
  <c r="C49" i="4"/>
  <c r="D49" i="4"/>
  <c r="C50" i="4"/>
  <c r="D50" i="4"/>
  <c r="C45" i="4"/>
  <c r="C29" i="4"/>
  <c r="C30" i="4"/>
  <c r="C31" i="4"/>
  <c r="C32" i="4"/>
  <c r="C33" i="4"/>
  <c r="D33" i="4"/>
  <c r="C34" i="4"/>
  <c r="D34" i="4"/>
  <c r="C35" i="4"/>
  <c r="D35" i="4"/>
  <c r="C36" i="4"/>
  <c r="C37" i="4"/>
  <c r="C38" i="4"/>
  <c r="C28" i="4"/>
  <c r="C12" i="4"/>
  <c r="C13" i="4"/>
  <c r="C14" i="4"/>
  <c r="C15" i="4"/>
  <c r="C22" i="4"/>
  <c r="J25" i="5"/>
  <c r="C16" i="4"/>
  <c r="C17" i="4"/>
  <c r="C18" i="4"/>
  <c r="D18" i="4"/>
  <c r="C19" i="4"/>
  <c r="D19" i="4"/>
  <c r="C20" i="4"/>
  <c r="C21" i="4"/>
  <c r="C11" i="4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9" i="20"/>
  <c r="Z10" i="18"/>
  <c r="AF10" i="18" s="1"/>
  <c r="Z11" i="18"/>
  <c r="AF11" i="18" s="1"/>
  <c r="Z12" i="18"/>
  <c r="AF12" i="18" s="1"/>
  <c r="Z13" i="18"/>
  <c r="AF13" i="18" s="1"/>
  <c r="Z14" i="18"/>
  <c r="AF14" i="18" s="1"/>
  <c r="Z15" i="18"/>
  <c r="AF15" i="18" s="1"/>
  <c r="Z16" i="18"/>
  <c r="AF16" i="18" s="1"/>
  <c r="Z17" i="18"/>
  <c r="AF17" i="18" s="1"/>
  <c r="Z18" i="18"/>
  <c r="AF18" i="18" s="1"/>
  <c r="Z19" i="18"/>
  <c r="AF19" i="18" s="1"/>
  <c r="Z20" i="18"/>
  <c r="AF20" i="18" s="1"/>
  <c r="Z21" i="18"/>
  <c r="AF21" i="18" s="1"/>
  <c r="Z22" i="18"/>
  <c r="AF22" i="18" s="1"/>
  <c r="Z23" i="18"/>
  <c r="AF23" i="18" s="1"/>
  <c r="Z24" i="18"/>
  <c r="AF24" i="18" s="1"/>
  <c r="Z25" i="18"/>
  <c r="AF25" i="18" s="1"/>
  <c r="Z26" i="18"/>
  <c r="AF26" i="18" s="1"/>
  <c r="Z27" i="18"/>
  <c r="AF27" i="18" s="1"/>
  <c r="Z8" i="18"/>
  <c r="AF8" i="18" s="1"/>
  <c r="X9" i="18"/>
  <c r="AD9" i="18" s="1"/>
  <c r="Y9" i="18"/>
  <c r="AE9" i="18" s="1"/>
  <c r="X10" i="18"/>
  <c r="AD10" i="18" s="1"/>
  <c r="Y10" i="18"/>
  <c r="AE10" i="18" s="1"/>
  <c r="X11" i="18"/>
  <c r="AD11" i="18" s="1"/>
  <c r="Y11" i="18"/>
  <c r="AE11" i="18" s="1"/>
  <c r="X12" i="18"/>
  <c r="AD12" i="18" s="1"/>
  <c r="Y12" i="18"/>
  <c r="AE12" i="18" s="1"/>
  <c r="X13" i="18"/>
  <c r="AD13" i="18" s="1"/>
  <c r="Y13" i="18"/>
  <c r="AE13" i="18" s="1"/>
  <c r="X14" i="18"/>
  <c r="AD14" i="18" s="1"/>
  <c r="Y14" i="18"/>
  <c r="AE14" i="18" s="1"/>
  <c r="X15" i="18"/>
  <c r="AD15" i="18" s="1"/>
  <c r="Y15" i="18"/>
  <c r="AE15" i="18" s="1"/>
  <c r="X16" i="18"/>
  <c r="AD16" i="18" s="1"/>
  <c r="Y16" i="18"/>
  <c r="AE16" i="18" s="1"/>
  <c r="X17" i="18"/>
  <c r="AD17" i="18" s="1"/>
  <c r="Y17" i="18"/>
  <c r="AE17" i="18" s="1"/>
  <c r="X18" i="18"/>
  <c r="AD18" i="18" s="1"/>
  <c r="Y18" i="18"/>
  <c r="AE18" i="18" s="1"/>
  <c r="X19" i="18"/>
  <c r="AD19" i="18" s="1"/>
  <c r="Y19" i="18"/>
  <c r="AE19" i="18" s="1"/>
  <c r="X20" i="18"/>
  <c r="AD20" i="18" s="1"/>
  <c r="Y20" i="18"/>
  <c r="AE20" i="18" s="1"/>
  <c r="X21" i="18"/>
  <c r="AD21" i="18" s="1"/>
  <c r="Y21" i="18"/>
  <c r="AE21" i="18" s="1"/>
  <c r="X22" i="18"/>
  <c r="AD22" i="18" s="1"/>
  <c r="Y22" i="18"/>
  <c r="AE22" i="18" s="1"/>
  <c r="X23" i="18"/>
  <c r="AD23" i="18" s="1"/>
  <c r="Y23" i="18"/>
  <c r="AE23" i="18" s="1"/>
  <c r="W24" i="18"/>
  <c r="AC24" i="18" s="1"/>
  <c r="X24" i="18"/>
  <c r="AD24" i="18" s="1"/>
  <c r="Y24" i="18"/>
  <c r="AE24" i="18" s="1"/>
  <c r="W25" i="18"/>
  <c r="AC25" i="18" s="1"/>
  <c r="X25" i="18"/>
  <c r="AD25" i="18" s="1"/>
  <c r="Y25" i="18"/>
  <c r="AE25" i="18" s="1"/>
  <c r="W26" i="18"/>
  <c r="AC26" i="18" s="1"/>
  <c r="X26" i="18"/>
  <c r="AD26" i="18" s="1"/>
  <c r="Y26" i="18"/>
  <c r="AE26" i="18" s="1"/>
  <c r="W27" i="18"/>
  <c r="AC27" i="18" s="1"/>
  <c r="X27" i="18"/>
  <c r="AD27" i="18" s="1"/>
  <c r="Y27" i="18"/>
  <c r="AE27" i="18" s="1"/>
  <c r="Y8" i="18"/>
  <c r="AE8" i="18" s="1"/>
  <c r="X8" i="18"/>
  <c r="AD8" i="18" s="1"/>
  <c r="Y9" i="17"/>
  <c r="AE9" i="17" s="1"/>
  <c r="Y10" i="17"/>
  <c r="AE10" i="17" s="1"/>
  <c r="Z10" i="17"/>
  <c r="AF10" i="17" s="1"/>
  <c r="Y11" i="17"/>
  <c r="AE11" i="17" s="1"/>
  <c r="Z11" i="17"/>
  <c r="AF11" i="17" s="1"/>
  <c r="X12" i="17"/>
  <c r="AD12" i="17" s="1"/>
  <c r="Y12" i="17"/>
  <c r="AE12" i="17" s="1"/>
  <c r="Z12" i="17"/>
  <c r="AF12" i="17" s="1"/>
  <c r="X13" i="17"/>
  <c r="AD13" i="17" s="1"/>
  <c r="Y13" i="17"/>
  <c r="AE13" i="17" s="1"/>
  <c r="Z13" i="17"/>
  <c r="AF13" i="17" s="1"/>
  <c r="X14" i="17"/>
  <c r="AD14" i="17" s="1"/>
  <c r="Y14" i="17"/>
  <c r="AE14" i="17" s="1"/>
  <c r="Z14" i="17"/>
  <c r="AF14" i="17" s="1"/>
  <c r="X15" i="17"/>
  <c r="AD15" i="17" s="1"/>
  <c r="Y15" i="17"/>
  <c r="AE15" i="17" s="1"/>
  <c r="Z15" i="17"/>
  <c r="AF15" i="17" s="1"/>
  <c r="X16" i="17"/>
  <c r="AD16" i="17" s="1"/>
  <c r="Y16" i="17"/>
  <c r="AE16" i="17" s="1"/>
  <c r="Z16" i="17"/>
  <c r="AF16" i="17" s="1"/>
  <c r="X17" i="17"/>
  <c r="AD17" i="17" s="1"/>
  <c r="Y17" i="17"/>
  <c r="AE17" i="17" s="1"/>
  <c r="Z17" i="17"/>
  <c r="AF17" i="17" s="1"/>
  <c r="X18" i="17"/>
  <c r="AD18" i="17" s="1"/>
  <c r="Y18" i="17"/>
  <c r="AE18" i="17" s="1"/>
  <c r="Z18" i="17"/>
  <c r="AF18" i="17" s="1"/>
  <c r="X19" i="17"/>
  <c r="AD19" i="17" s="1"/>
  <c r="Y19" i="17"/>
  <c r="AE19" i="17" s="1"/>
  <c r="Z19" i="17"/>
  <c r="AF19" i="17" s="1"/>
  <c r="X20" i="17"/>
  <c r="AD20" i="17" s="1"/>
  <c r="Y20" i="17"/>
  <c r="AE20" i="17" s="1"/>
  <c r="Z20" i="17"/>
  <c r="AF20" i="17" s="1"/>
  <c r="X21" i="17"/>
  <c r="AD21" i="17" s="1"/>
  <c r="Y21" i="17"/>
  <c r="AE21" i="17" s="1"/>
  <c r="Z21" i="17"/>
  <c r="AF21" i="17" s="1"/>
  <c r="X22" i="17"/>
  <c r="AD22" i="17" s="1"/>
  <c r="Y22" i="17"/>
  <c r="AE22" i="17" s="1"/>
  <c r="Z22" i="17"/>
  <c r="AF22" i="17" s="1"/>
  <c r="X23" i="17"/>
  <c r="AD23" i="17" s="1"/>
  <c r="Y23" i="17"/>
  <c r="AE23" i="17" s="1"/>
  <c r="Z23" i="17"/>
  <c r="AF23" i="17" s="1"/>
  <c r="X24" i="17"/>
  <c r="AD24" i="17" s="1"/>
  <c r="Y24" i="17"/>
  <c r="AE24" i="17" s="1"/>
  <c r="Z24" i="17"/>
  <c r="AF24" i="17" s="1"/>
  <c r="X25" i="17"/>
  <c r="AD25" i="17" s="1"/>
  <c r="Y25" i="17"/>
  <c r="AE25" i="17" s="1"/>
  <c r="Z25" i="17"/>
  <c r="AF25" i="17" s="1"/>
  <c r="X26" i="17"/>
  <c r="AD26" i="17" s="1"/>
  <c r="Y26" i="17"/>
  <c r="AE26" i="17" s="1"/>
  <c r="Z26" i="17"/>
  <c r="AF26" i="17" s="1"/>
  <c r="X27" i="17"/>
  <c r="AD27" i="17" s="1"/>
  <c r="Y27" i="17"/>
  <c r="AE27" i="17" s="1"/>
  <c r="Z27" i="17"/>
  <c r="AF27" i="17" s="1"/>
  <c r="Z8" i="17"/>
  <c r="AF8" i="17" s="1"/>
  <c r="Y8" i="17"/>
  <c r="AE8" i="17" s="1"/>
  <c r="AG29" i="18"/>
  <c r="AA29" i="18"/>
  <c r="AA29" i="17"/>
  <c r="Y9" i="14"/>
  <c r="AE9" i="14" s="1"/>
  <c r="Y10" i="14"/>
  <c r="AE10" i="14" s="1"/>
  <c r="Z10" i="14"/>
  <c r="AF10" i="14" s="1"/>
  <c r="Y11" i="14"/>
  <c r="AE11" i="14" s="1"/>
  <c r="Z11" i="14"/>
  <c r="AF11" i="14" s="1"/>
  <c r="Y12" i="14"/>
  <c r="AE12" i="14" s="1"/>
  <c r="Z12" i="14"/>
  <c r="AF12" i="14" s="1"/>
  <c r="Y13" i="14"/>
  <c r="AE13" i="14" s="1"/>
  <c r="Z13" i="14"/>
  <c r="AF13" i="14" s="1"/>
  <c r="Y14" i="14"/>
  <c r="AE14" i="14" s="1"/>
  <c r="Z14" i="14"/>
  <c r="AF14" i="14" s="1"/>
  <c r="Y15" i="14"/>
  <c r="AE15" i="14" s="1"/>
  <c r="Z15" i="14"/>
  <c r="AF15" i="14" s="1"/>
  <c r="Y16" i="14"/>
  <c r="AE16" i="14" s="1"/>
  <c r="Z16" i="14"/>
  <c r="AF16" i="14" s="1"/>
  <c r="Y17" i="14"/>
  <c r="AE17" i="14" s="1"/>
  <c r="Z17" i="14"/>
  <c r="AF17" i="14" s="1"/>
  <c r="Y18" i="14"/>
  <c r="AE18" i="14" s="1"/>
  <c r="Z18" i="14"/>
  <c r="AF18" i="14" s="1"/>
  <c r="Y19" i="14"/>
  <c r="AE19" i="14" s="1"/>
  <c r="Z19" i="14"/>
  <c r="AF19" i="14" s="1"/>
  <c r="Y20" i="14"/>
  <c r="AE20" i="14" s="1"/>
  <c r="Z20" i="14"/>
  <c r="AF20" i="14" s="1"/>
  <c r="Y21" i="14"/>
  <c r="AE21" i="14" s="1"/>
  <c r="Z21" i="14"/>
  <c r="AF21" i="14" s="1"/>
  <c r="Y22" i="14"/>
  <c r="AE22" i="14" s="1"/>
  <c r="Z22" i="14"/>
  <c r="AF22" i="14" s="1"/>
  <c r="Y23" i="14"/>
  <c r="AE23" i="14" s="1"/>
  <c r="Z23" i="14"/>
  <c r="AF23" i="14" s="1"/>
  <c r="Y24" i="14"/>
  <c r="AE24" i="14" s="1"/>
  <c r="Z24" i="14"/>
  <c r="AF24" i="14" s="1"/>
  <c r="Y25" i="14"/>
  <c r="AE25" i="14" s="1"/>
  <c r="Z25" i="14"/>
  <c r="AF25" i="14" s="1"/>
  <c r="Y26" i="14"/>
  <c r="AE26" i="14" s="1"/>
  <c r="Z26" i="14"/>
  <c r="AF26" i="14" s="1"/>
  <c r="Y27" i="14"/>
  <c r="AE27" i="14" s="1"/>
  <c r="Z27" i="14"/>
  <c r="AF27" i="14" s="1"/>
  <c r="Z8" i="14"/>
  <c r="AF8" i="14" s="1"/>
  <c r="Y8" i="14"/>
  <c r="AE8" i="14" s="1"/>
  <c r="AA29" i="14"/>
  <c r="AA29" i="1"/>
  <c r="Z9" i="1"/>
  <c r="AF9" i="1" s="1"/>
  <c r="Z10" i="1"/>
  <c r="AF10" i="1" s="1"/>
  <c r="Z12" i="1"/>
  <c r="AF12" i="1" s="1"/>
  <c r="Z13" i="1"/>
  <c r="AF13" i="1" s="1"/>
  <c r="Z14" i="1"/>
  <c r="AF14" i="1" s="1"/>
  <c r="Z15" i="1"/>
  <c r="AF15" i="1" s="1"/>
  <c r="Z16" i="1"/>
  <c r="AF16" i="1" s="1"/>
  <c r="Z17" i="1"/>
  <c r="AF17" i="1" s="1"/>
  <c r="Z18" i="1"/>
  <c r="AF18" i="1" s="1"/>
  <c r="Z19" i="1"/>
  <c r="AF19" i="1" s="1"/>
  <c r="Z20" i="1"/>
  <c r="AF20" i="1" s="1"/>
  <c r="Z21" i="1"/>
  <c r="AF21" i="1" s="1"/>
  <c r="Z22" i="1"/>
  <c r="AF22" i="1" s="1"/>
  <c r="Z23" i="1"/>
  <c r="AF23" i="1" s="1"/>
  <c r="Z24" i="1"/>
  <c r="AF24" i="1" s="1"/>
  <c r="Z25" i="1"/>
  <c r="AF25" i="1" s="1"/>
  <c r="Z26" i="1"/>
  <c r="AF26" i="1" s="1"/>
  <c r="Z27" i="1"/>
  <c r="AF27" i="1" s="1"/>
  <c r="Y10" i="1"/>
  <c r="AE10" i="1" s="1"/>
  <c r="Y11" i="1"/>
  <c r="AE11" i="1" s="1"/>
  <c r="Y12" i="1"/>
  <c r="AE12" i="1" s="1"/>
  <c r="Y13" i="1"/>
  <c r="AE13" i="1" s="1"/>
  <c r="Y14" i="1"/>
  <c r="AE14" i="1" s="1"/>
  <c r="Y15" i="1"/>
  <c r="AE15" i="1" s="1"/>
  <c r="Y16" i="1"/>
  <c r="AE16" i="1" s="1"/>
  <c r="Y17" i="1"/>
  <c r="AE17" i="1" s="1"/>
  <c r="Y18" i="1"/>
  <c r="AE18" i="1" s="1"/>
  <c r="Y19" i="1"/>
  <c r="AE19" i="1" s="1"/>
  <c r="Y20" i="1"/>
  <c r="AE20" i="1" s="1"/>
  <c r="Y21" i="1"/>
  <c r="AE21" i="1" s="1"/>
  <c r="Y22" i="1"/>
  <c r="AE22" i="1" s="1"/>
  <c r="Y23" i="1"/>
  <c r="AE23" i="1" s="1"/>
  <c r="Y24" i="1"/>
  <c r="AE24" i="1" s="1"/>
  <c r="Y25" i="1"/>
  <c r="AE25" i="1" s="1"/>
  <c r="Y26" i="1"/>
  <c r="AE26" i="1" s="1"/>
  <c r="Y27" i="1"/>
  <c r="AE27" i="1" s="1"/>
  <c r="X9" i="1"/>
  <c r="AD9" i="1" s="1"/>
  <c r="X11" i="1"/>
  <c r="AD11" i="1" s="1"/>
  <c r="X12" i="1"/>
  <c r="AD12" i="1" s="1"/>
  <c r="X13" i="1"/>
  <c r="AD13" i="1" s="1"/>
  <c r="X14" i="1"/>
  <c r="AD14" i="1" s="1"/>
  <c r="X15" i="1"/>
  <c r="AD15" i="1" s="1"/>
  <c r="X16" i="1"/>
  <c r="AD16" i="1" s="1"/>
  <c r="X17" i="1"/>
  <c r="AD17" i="1" s="1"/>
  <c r="X18" i="1"/>
  <c r="AD18" i="1" s="1"/>
  <c r="X19" i="1"/>
  <c r="AD19" i="1" s="1"/>
  <c r="X20" i="1"/>
  <c r="AD20" i="1" s="1"/>
  <c r="X21" i="1"/>
  <c r="AD21" i="1" s="1"/>
  <c r="X22" i="1"/>
  <c r="AD22" i="1" s="1"/>
  <c r="X23" i="1"/>
  <c r="AD23" i="1" s="1"/>
  <c r="X24" i="1"/>
  <c r="AD24" i="1" s="1"/>
  <c r="X25" i="1"/>
  <c r="AD25" i="1" s="1"/>
  <c r="X26" i="1"/>
  <c r="AD26" i="1" s="1"/>
  <c r="X27" i="1"/>
  <c r="AD27" i="1" s="1"/>
  <c r="Z8" i="1"/>
  <c r="AF8" i="1" s="1"/>
  <c r="Y8" i="1"/>
  <c r="AE8" i="1" s="1"/>
  <c r="X8" i="1"/>
  <c r="AD8" i="1" s="1"/>
  <c r="B1" i="19"/>
  <c r="F2" i="3"/>
  <c r="D2" i="1"/>
  <c r="F9" i="18"/>
  <c r="G9" i="18"/>
  <c r="H9" i="18"/>
  <c r="F10" i="18"/>
  <c r="G10" i="18"/>
  <c r="H10" i="18"/>
  <c r="F11" i="18"/>
  <c r="G11" i="18"/>
  <c r="H11" i="18"/>
  <c r="F12" i="18"/>
  <c r="G12" i="18"/>
  <c r="H12" i="18"/>
  <c r="F13" i="18"/>
  <c r="G13" i="18"/>
  <c r="H13" i="18"/>
  <c r="F14" i="18"/>
  <c r="G14" i="18"/>
  <c r="H14" i="18"/>
  <c r="F15" i="18"/>
  <c r="G15" i="18"/>
  <c r="H15" i="18"/>
  <c r="F16" i="18"/>
  <c r="G16" i="18"/>
  <c r="H16" i="18"/>
  <c r="F17" i="18"/>
  <c r="G17" i="18"/>
  <c r="H17" i="18"/>
  <c r="F18" i="18"/>
  <c r="G18" i="18"/>
  <c r="H18" i="18"/>
  <c r="F19" i="18"/>
  <c r="G19" i="18"/>
  <c r="H19" i="18"/>
  <c r="F20" i="18"/>
  <c r="G20" i="18"/>
  <c r="H20" i="18"/>
  <c r="F21" i="18"/>
  <c r="G21" i="18"/>
  <c r="H21" i="18"/>
  <c r="F22" i="18"/>
  <c r="G22" i="18"/>
  <c r="H22" i="18"/>
  <c r="F23" i="18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H8" i="18"/>
  <c r="G8" i="18"/>
  <c r="F8" i="18"/>
  <c r="C9" i="18"/>
  <c r="C10" i="18"/>
  <c r="C11" i="18"/>
  <c r="D11" i="18" s="1"/>
  <c r="C12" i="18"/>
  <c r="K12" i="18" s="1"/>
  <c r="L12" i="18" s="1"/>
  <c r="C13" i="18"/>
  <c r="D13" i="18" s="1"/>
  <c r="C14" i="18"/>
  <c r="D14" i="18" s="1"/>
  <c r="C15" i="18"/>
  <c r="K15" i="18" s="1"/>
  <c r="L15" i="18" s="1"/>
  <c r="C16" i="18"/>
  <c r="C17" i="18"/>
  <c r="C18" i="18"/>
  <c r="C19" i="18"/>
  <c r="C20" i="18"/>
  <c r="K20" i="18" s="1"/>
  <c r="L20" i="18" s="1"/>
  <c r="C21" i="18"/>
  <c r="C22" i="18"/>
  <c r="D22" i="18" s="1"/>
  <c r="C23" i="18"/>
  <c r="C24" i="18"/>
  <c r="C25" i="18"/>
  <c r="D25" i="18" s="1"/>
  <c r="C26" i="18"/>
  <c r="D26" i="18" s="1"/>
  <c r="C27" i="18"/>
  <c r="C8" i="18"/>
  <c r="D8" i="18" s="1"/>
  <c r="B9" i="18"/>
  <c r="B10" i="18"/>
  <c r="B11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8" i="18"/>
  <c r="B4" i="18"/>
  <c r="F9" i="17"/>
  <c r="G9" i="17"/>
  <c r="H9" i="17"/>
  <c r="F10" i="17"/>
  <c r="G10" i="17"/>
  <c r="H10" i="17"/>
  <c r="F11" i="17"/>
  <c r="G11" i="17"/>
  <c r="H11" i="17"/>
  <c r="F12" i="17"/>
  <c r="G12" i="17"/>
  <c r="H12" i="17"/>
  <c r="F13" i="17"/>
  <c r="G13" i="17"/>
  <c r="H13" i="17"/>
  <c r="F14" i="17"/>
  <c r="G14" i="17"/>
  <c r="H14" i="17"/>
  <c r="F15" i="17"/>
  <c r="G15" i="17"/>
  <c r="H15" i="17"/>
  <c r="F16" i="17"/>
  <c r="G16" i="17"/>
  <c r="H16" i="17"/>
  <c r="F17" i="17"/>
  <c r="G17" i="17"/>
  <c r="H17" i="17"/>
  <c r="F18" i="17"/>
  <c r="G18" i="17"/>
  <c r="H18" i="17"/>
  <c r="F19" i="17"/>
  <c r="G19" i="17"/>
  <c r="H19" i="17"/>
  <c r="F20" i="17"/>
  <c r="G20" i="17"/>
  <c r="H20" i="17"/>
  <c r="F21" i="17"/>
  <c r="G21" i="17"/>
  <c r="H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C9" i="17"/>
  <c r="C10" i="17"/>
  <c r="C11" i="17"/>
  <c r="D11" i="17" s="1"/>
  <c r="C12" i="17"/>
  <c r="C13" i="17"/>
  <c r="C14" i="17"/>
  <c r="C15" i="17"/>
  <c r="D15" i="17" s="1"/>
  <c r="C16" i="17"/>
  <c r="C17" i="17"/>
  <c r="K17" i="17" s="1"/>
  <c r="L17" i="17" s="1"/>
  <c r="C18" i="17"/>
  <c r="D18" i="17" s="1"/>
  <c r="C19" i="17"/>
  <c r="C20" i="17"/>
  <c r="C21" i="17"/>
  <c r="D21" i="17" s="1"/>
  <c r="C22" i="17"/>
  <c r="D22" i="17" s="1"/>
  <c r="C23" i="17"/>
  <c r="D23" i="17" s="1"/>
  <c r="C24" i="17"/>
  <c r="C25" i="17"/>
  <c r="C26" i="17"/>
  <c r="C27" i="17"/>
  <c r="D27" i="17" s="1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H8" i="17"/>
  <c r="G8" i="17"/>
  <c r="F8" i="17"/>
  <c r="C8" i="17"/>
  <c r="D8" i="17" s="1"/>
  <c r="B8" i="17"/>
  <c r="B4" i="17"/>
  <c r="D2" i="18"/>
  <c r="D2" i="17"/>
  <c r="F9" i="14"/>
  <c r="G9" i="14"/>
  <c r="H9" i="14"/>
  <c r="F10" i="14"/>
  <c r="G10" i="14"/>
  <c r="H10" i="14"/>
  <c r="F11" i="14"/>
  <c r="G11" i="14"/>
  <c r="H11" i="14"/>
  <c r="F12" i="14"/>
  <c r="G12" i="14"/>
  <c r="H12" i="14"/>
  <c r="F13" i="14"/>
  <c r="G13" i="14"/>
  <c r="H13" i="14"/>
  <c r="F14" i="14"/>
  <c r="G14" i="14"/>
  <c r="H14" i="14"/>
  <c r="F15" i="14"/>
  <c r="G15" i="14"/>
  <c r="H15" i="14"/>
  <c r="F16" i="14"/>
  <c r="G16" i="14"/>
  <c r="H16" i="14"/>
  <c r="F17" i="14"/>
  <c r="G17" i="14"/>
  <c r="H17" i="14"/>
  <c r="F18" i="14"/>
  <c r="G18" i="14"/>
  <c r="H18" i="14"/>
  <c r="F19" i="14"/>
  <c r="G19" i="14"/>
  <c r="H19" i="14"/>
  <c r="F20" i="14"/>
  <c r="G20" i="14"/>
  <c r="H20" i="14"/>
  <c r="F21" i="14"/>
  <c r="G21" i="14"/>
  <c r="H21" i="14"/>
  <c r="F22" i="14"/>
  <c r="G22" i="14"/>
  <c r="H22" i="14"/>
  <c r="F23" i="14"/>
  <c r="G23" i="14"/>
  <c r="H23" i="14"/>
  <c r="F24" i="14"/>
  <c r="G24" i="14"/>
  <c r="H24" i="14"/>
  <c r="F25" i="14"/>
  <c r="G25" i="14"/>
  <c r="H25" i="14"/>
  <c r="F26" i="14"/>
  <c r="G26" i="14"/>
  <c r="H26" i="14"/>
  <c r="F27" i="14"/>
  <c r="G27" i="14"/>
  <c r="H27" i="14"/>
  <c r="C9" i="14"/>
  <c r="D9" i="14" s="1"/>
  <c r="C10" i="14"/>
  <c r="C11" i="14"/>
  <c r="D11" i="14" s="1"/>
  <c r="C12" i="14"/>
  <c r="C13" i="14"/>
  <c r="D13" i="14" s="1"/>
  <c r="C14" i="14"/>
  <c r="C15" i="14"/>
  <c r="C16" i="14"/>
  <c r="D16" i="14" s="1"/>
  <c r="C17" i="14"/>
  <c r="C18" i="14"/>
  <c r="C19" i="14"/>
  <c r="C20" i="14"/>
  <c r="C21" i="14"/>
  <c r="C22" i="14"/>
  <c r="K22" i="14" s="1"/>
  <c r="L22" i="14" s="1"/>
  <c r="C23" i="14"/>
  <c r="C24" i="14"/>
  <c r="C25" i="14"/>
  <c r="C26" i="14"/>
  <c r="K26" i="14" s="1"/>
  <c r="L26" i="14" s="1"/>
  <c r="C27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C8" i="14"/>
  <c r="F8" i="14"/>
  <c r="G8" i="14"/>
  <c r="H8" i="14"/>
  <c r="B4" i="14"/>
  <c r="B8" i="14"/>
  <c r="D2" i="14"/>
  <c r="B4" i="1"/>
  <c r="A8" i="1"/>
  <c r="B10" i="9"/>
  <c r="A9" i="1" s="1"/>
  <c r="F4" i="5"/>
  <c r="H12" i="5"/>
  <c r="B16" i="5"/>
  <c r="K16" i="5"/>
  <c r="H16" i="5" s="1"/>
  <c r="K35" i="5"/>
  <c r="L21" i="5"/>
  <c r="L27" i="5"/>
  <c r="L35" i="5" s="1"/>
  <c r="H27" i="5"/>
  <c r="L31" i="5"/>
  <c r="E35" i="5"/>
  <c r="F35" i="5"/>
  <c r="D89" i="9"/>
  <c r="K2" i="9" s="1"/>
  <c r="H67" i="4"/>
  <c r="E67" i="4"/>
  <c r="D66" i="4"/>
  <c r="D67" i="4"/>
  <c r="I31" i="5"/>
  <c r="H31" i="5" s="1"/>
  <c r="D65" i="4"/>
  <c r="H59" i="4"/>
  <c r="E59" i="4"/>
  <c r="K51" i="4"/>
  <c r="L23" i="5"/>
  <c r="H23" i="5"/>
  <c r="H51" i="4"/>
  <c r="L19" i="5"/>
  <c r="E51" i="4"/>
  <c r="D48" i="4"/>
  <c r="D47" i="4"/>
  <c r="D46" i="4"/>
  <c r="D45" i="4"/>
  <c r="K39" i="4"/>
  <c r="H39" i="4"/>
  <c r="L29" i="5"/>
  <c r="E39" i="4"/>
  <c r="D38" i="4"/>
  <c r="D37" i="4"/>
  <c r="D36" i="4"/>
  <c r="D32" i="4"/>
  <c r="D31" i="4"/>
  <c r="D30" i="4"/>
  <c r="D29" i="4"/>
  <c r="H22" i="4"/>
  <c r="E22" i="4"/>
  <c r="D21" i="4"/>
  <c r="D20" i="4"/>
  <c r="D17" i="4"/>
  <c r="D16" i="4"/>
  <c r="D15" i="4"/>
  <c r="D14" i="4"/>
  <c r="D13" i="4"/>
  <c r="D12" i="4"/>
  <c r="D11" i="4"/>
  <c r="C67" i="4"/>
  <c r="J31" i="5"/>
  <c r="B24" i="1"/>
  <c r="C24" i="1"/>
  <c r="C27" i="1"/>
  <c r="D27" i="1" s="1"/>
  <c r="C9" i="1"/>
  <c r="C10" i="1"/>
  <c r="C11" i="1"/>
  <c r="C12" i="1"/>
  <c r="D12" i="1" s="1"/>
  <c r="C13" i="1"/>
  <c r="K13" i="1" s="1"/>
  <c r="L13" i="1" s="1"/>
  <c r="C14" i="1"/>
  <c r="D14" i="1" s="1"/>
  <c r="C15" i="1"/>
  <c r="K15" i="1" s="1"/>
  <c r="L15" i="1" s="1"/>
  <c r="C16" i="1"/>
  <c r="C17" i="1"/>
  <c r="K17" i="1" s="1"/>
  <c r="L17" i="1" s="1"/>
  <c r="C18" i="1"/>
  <c r="C19" i="1"/>
  <c r="D19" i="1" s="1"/>
  <c r="C20" i="1"/>
  <c r="K20" i="1" s="1"/>
  <c r="L20" i="1" s="1"/>
  <c r="C21" i="1"/>
  <c r="K21" i="1" s="1"/>
  <c r="L21" i="1" s="1"/>
  <c r="C22" i="1"/>
  <c r="K22" i="1" s="1"/>
  <c r="L22" i="1" s="1"/>
  <c r="C23" i="1"/>
  <c r="C25" i="1"/>
  <c r="C26" i="1"/>
  <c r="C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H8" i="1"/>
  <c r="F8" i="1"/>
  <c r="G8" i="1"/>
  <c r="B2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5" i="1"/>
  <c r="B26" i="1"/>
  <c r="B8" i="1"/>
  <c r="S18" i="6"/>
  <c r="D58" i="4"/>
  <c r="D59" i="4"/>
  <c r="I21" i="5"/>
  <c r="H21" i="5" s="1"/>
  <c r="C51" i="4"/>
  <c r="J19" i="5"/>
  <c r="H19" i="5" s="1"/>
  <c r="D28" i="4"/>
  <c r="D57" i="4"/>
  <c r="C59" i="4"/>
  <c r="J21" i="5"/>
  <c r="D19" i="18"/>
  <c r="D51" i="4"/>
  <c r="I19" i="5"/>
  <c r="D39" i="4"/>
  <c r="I29" i="5"/>
  <c r="C39" i="4"/>
  <c r="J29" i="5"/>
  <c r="H29" i="5" s="1"/>
  <c r="D22" i="4"/>
  <c r="I25" i="5"/>
  <c r="H25" i="5"/>
  <c r="W18" i="17"/>
  <c r="AC18" i="17" s="1"/>
  <c r="W9" i="18"/>
  <c r="AC9" i="18" s="1"/>
  <c r="W20" i="18"/>
  <c r="AC20" i="18" s="1"/>
  <c r="X18" i="14"/>
  <c r="AD18" i="14" s="1"/>
  <c r="W15" i="18"/>
  <c r="AC15" i="18" s="1"/>
  <c r="X9" i="14"/>
  <c r="AD9" i="14" s="1"/>
  <c r="X25" i="14"/>
  <c r="AD25" i="14" s="1"/>
  <c r="D26" i="17"/>
  <c r="K17" i="14"/>
  <c r="L17" i="14" s="1"/>
  <c r="W11" i="17"/>
  <c r="AC11" i="17" s="1"/>
  <c r="X11" i="17"/>
  <c r="AD11" i="17" s="1"/>
  <c r="W21" i="17"/>
  <c r="AC21" i="17" s="1"/>
  <c r="W12" i="18"/>
  <c r="AC12" i="18" s="1"/>
  <c r="W17" i="17"/>
  <c r="AC17" i="17" s="1"/>
  <c r="S17" i="17"/>
  <c r="W14" i="18"/>
  <c r="AC14" i="18" s="1"/>
  <c r="X16" i="14"/>
  <c r="AD16" i="14" s="1"/>
  <c r="W21" i="18"/>
  <c r="AC21" i="18" s="1"/>
  <c r="W19" i="18"/>
  <c r="AC19" i="18" s="1"/>
  <c r="W18" i="18"/>
  <c r="AC18" i="18" s="1"/>
  <c r="W22" i="18"/>
  <c r="AC22" i="18" s="1"/>
  <c r="W19" i="1"/>
  <c r="AC19" i="1" s="1"/>
  <c r="W13" i="17"/>
  <c r="AC13" i="17" s="1"/>
  <c r="W25" i="17"/>
  <c r="AC25" i="17" s="1"/>
  <c r="W17" i="18"/>
  <c r="AC17" i="18" s="1"/>
  <c r="W21" i="1"/>
  <c r="AC21" i="1" s="1"/>
  <c r="S21" i="1"/>
  <c r="X24" i="14"/>
  <c r="AD24" i="14" s="1"/>
  <c r="W26" i="1"/>
  <c r="AC26" i="1" s="1"/>
  <c r="W25" i="14"/>
  <c r="AC25" i="14" s="1"/>
  <c r="S25" i="14"/>
  <c r="X20" i="14"/>
  <c r="AD20" i="14" s="1"/>
  <c r="X10" i="14"/>
  <c r="AD10" i="14" s="1"/>
  <c r="X11" i="14"/>
  <c r="AD11" i="14" s="1"/>
  <c r="X23" i="14"/>
  <c r="AD23" i="14" s="1"/>
  <c r="W12" i="17"/>
  <c r="AC12" i="17" s="1"/>
  <c r="W27" i="1"/>
  <c r="AC27" i="1" s="1"/>
  <c r="S27" i="1"/>
  <c r="X26" i="14"/>
  <c r="AD26" i="14" s="1"/>
  <c r="W15" i="14"/>
  <c r="AC15" i="14" s="1"/>
  <c r="W22" i="17"/>
  <c r="AC22" i="17" s="1"/>
  <c r="W16" i="17"/>
  <c r="AC16" i="17" s="1"/>
  <c r="S11" i="17"/>
  <c r="W14" i="1"/>
  <c r="AC14" i="1" s="1"/>
  <c r="W14" i="17"/>
  <c r="AC14" i="17" s="1"/>
  <c r="W9" i="14"/>
  <c r="AC9" i="14" s="1"/>
  <c r="W23" i="18"/>
  <c r="AC23" i="18" s="1"/>
  <c r="W13" i="18"/>
  <c r="AC13" i="18" s="1"/>
  <c r="W15" i="17"/>
  <c r="AC15" i="17" s="1"/>
  <c r="X19" i="14"/>
  <c r="AD19" i="14" s="1"/>
  <c r="W19" i="17"/>
  <c r="AC19" i="17" s="1"/>
  <c r="X22" i="14"/>
  <c r="AD22" i="14" s="1"/>
  <c r="X17" i="14"/>
  <c r="AD17" i="14" s="1"/>
  <c r="W26" i="17"/>
  <c r="AC26" i="17" s="1"/>
  <c r="S19" i="1"/>
  <c r="W18" i="14"/>
  <c r="AC18" i="14" s="1"/>
  <c r="X27" i="14"/>
  <c r="AD27" i="14" s="1"/>
  <c r="X21" i="14"/>
  <c r="AD21" i="14" s="1"/>
  <c r="S15" i="18"/>
  <c r="S18" i="17"/>
  <c r="W16" i="18"/>
  <c r="AC16" i="18" s="1"/>
  <c r="X13" i="14"/>
  <c r="AD13" i="14" s="1"/>
  <c r="W27" i="17"/>
  <c r="AC27" i="17" s="1"/>
  <c r="S20" i="18"/>
  <c r="S21" i="17"/>
  <c r="S15" i="14"/>
  <c r="S21" i="18"/>
  <c r="W10" i="17"/>
  <c r="AC10" i="17" s="1"/>
  <c r="X10" i="17"/>
  <c r="AD10" i="17" s="1"/>
  <c r="S18" i="14"/>
  <c r="S14" i="1"/>
  <c r="X15" i="14"/>
  <c r="AD15" i="14" s="1"/>
  <c r="W8" i="17"/>
  <c r="AC8" i="17" s="1"/>
  <c r="X8" i="17"/>
  <c r="AD8" i="17" s="1"/>
  <c r="W14" i="14"/>
  <c r="AC14" i="14" s="1"/>
  <c r="X14" i="14"/>
  <c r="AD14" i="14" s="1"/>
  <c r="S26" i="1"/>
  <c r="S18" i="18"/>
  <c r="S13" i="17"/>
  <c r="S12" i="18"/>
  <c r="W18" i="1"/>
  <c r="AC18" i="1" s="1"/>
  <c r="W24" i="17"/>
  <c r="AC24" i="17" s="1"/>
  <c r="S18" i="1"/>
  <c r="W20" i="17"/>
  <c r="AC20" i="17" s="1"/>
  <c r="W10" i="18"/>
  <c r="AC10" i="18" s="1"/>
  <c r="S10" i="18"/>
  <c r="S11" i="18"/>
  <c r="W11" i="18"/>
  <c r="AC11" i="18" s="1"/>
  <c r="S25" i="17"/>
  <c r="S24" i="17"/>
  <c r="S17" i="18"/>
  <c r="S25" i="18"/>
  <c r="S22" i="18"/>
  <c r="W17" i="14"/>
  <c r="AC17" i="14" s="1"/>
  <c r="S17" i="14"/>
  <c r="W13" i="14"/>
  <c r="AC13" i="14" s="1"/>
  <c r="S8" i="17"/>
  <c r="W20" i="1"/>
  <c r="AC20" i="1" s="1"/>
  <c r="S20" i="1"/>
  <c r="S10" i="17"/>
  <c r="W23" i="14"/>
  <c r="AC23" i="14" s="1"/>
  <c r="S26" i="14"/>
  <c r="W26" i="14"/>
  <c r="AC26" i="14" s="1"/>
  <c r="W21" i="14"/>
  <c r="AC21" i="14" s="1"/>
  <c r="S14" i="18"/>
  <c r="W20" i="14"/>
  <c r="AC20" i="14" s="1"/>
  <c r="W24" i="14"/>
  <c r="AC24" i="14" s="1"/>
  <c r="S24" i="14"/>
  <c r="S19" i="17"/>
  <c r="W19" i="14"/>
  <c r="AC19" i="14" s="1"/>
  <c r="S19" i="14"/>
  <c r="W16" i="1"/>
  <c r="AC16" i="1" s="1"/>
  <c r="S16" i="1"/>
  <c r="S16" i="17"/>
  <c r="S23" i="18"/>
  <c r="W13" i="1"/>
  <c r="AC13" i="1" s="1"/>
  <c r="S13" i="1"/>
  <c r="S12" i="1"/>
  <c r="W12" i="1"/>
  <c r="AC12" i="1" s="1"/>
  <c r="S15" i="17"/>
  <c r="S14" i="17"/>
  <c r="S13" i="18"/>
  <c r="S26" i="17"/>
  <c r="S12" i="17"/>
  <c r="S22" i="17"/>
  <c r="W15" i="1"/>
  <c r="AC15" i="1" s="1"/>
  <c r="S15" i="1"/>
  <c r="W9" i="1"/>
  <c r="AC9" i="1" s="1"/>
  <c r="W25" i="1"/>
  <c r="AC25" i="1" s="1"/>
  <c r="S25" i="1"/>
  <c r="S17" i="1"/>
  <c r="W17" i="1"/>
  <c r="AC17" i="1" s="1"/>
  <c r="S26" i="18"/>
  <c r="W10" i="14"/>
  <c r="AC10" i="14" s="1"/>
  <c r="S10" i="14"/>
  <c r="W22" i="14"/>
  <c r="AC22" i="14" s="1"/>
  <c r="W11" i="1"/>
  <c r="AC11" i="1" s="1"/>
  <c r="W23" i="1"/>
  <c r="AC23" i="1" s="1"/>
  <c r="S23" i="1"/>
  <c r="S27" i="17"/>
  <c r="S22" i="1"/>
  <c r="W22" i="1"/>
  <c r="AC22" i="1" s="1"/>
  <c r="W8" i="18"/>
  <c r="AC8" i="18" s="1"/>
  <c r="W10" i="1"/>
  <c r="AC10" i="1" s="1"/>
  <c r="S19" i="18"/>
  <c r="W11" i="14"/>
  <c r="AC11" i="14" s="1"/>
  <c r="W27" i="14"/>
  <c r="AC27" i="14" s="1"/>
  <c r="S27" i="14"/>
  <c r="S27" i="18"/>
  <c r="S16" i="18"/>
  <c r="W16" i="14"/>
  <c r="AC16" i="14" s="1"/>
  <c r="W24" i="1"/>
  <c r="AC24" i="1" s="1"/>
  <c r="S24" i="1"/>
  <c r="X8" i="14"/>
  <c r="AD8" i="14" s="1"/>
  <c r="S13" i="14"/>
  <c r="S11" i="14"/>
  <c r="S20" i="14"/>
  <c r="W9" i="17"/>
  <c r="AC9" i="17" s="1"/>
  <c r="X9" i="17"/>
  <c r="AD9" i="17" s="1"/>
  <c r="S16" i="14"/>
  <c r="S21" i="14"/>
  <c r="S22" i="14"/>
  <c r="X12" i="14"/>
  <c r="AD12" i="14" s="1"/>
  <c r="S23" i="14"/>
  <c r="S14" i="14"/>
  <c r="S20" i="17"/>
  <c r="S24" i="18"/>
  <c r="W23" i="17"/>
  <c r="AC23" i="17" s="1"/>
  <c r="W12" i="14"/>
  <c r="AC12" i="14" s="1"/>
  <c r="S12" i="14"/>
  <c r="W8" i="14"/>
  <c r="AC8" i="14" s="1"/>
  <c r="S8" i="14"/>
  <c r="S8" i="18"/>
  <c r="S23" i="17"/>
  <c r="H92" i="9" l="1"/>
  <c r="G44" i="5" s="1"/>
  <c r="H35" i="5"/>
  <c r="G38" i="5" s="1"/>
  <c r="J35" i="5"/>
  <c r="I35" i="5"/>
  <c r="K22" i="18"/>
  <c r="L22" i="18" s="1"/>
  <c r="K18" i="17"/>
  <c r="L18" i="17" s="1"/>
  <c r="D13" i="1"/>
  <c r="K23" i="17"/>
  <c r="L23" i="17" s="1"/>
  <c r="I21" i="1"/>
  <c r="K19" i="1"/>
  <c r="L19" i="1" s="1"/>
  <c r="I18" i="18"/>
  <c r="K21" i="17"/>
  <c r="L21" i="17" s="1"/>
  <c r="K27" i="17"/>
  <c r="L27" i="17" s="1"/>
  <c r="I12" i="1"/>
  <c r="N12" i="1" s="1"/>
  <c r="O12" i="1" s="1"/>
  <c r="D14" i="14"/>
  <c r="I11" i="14"/>
  <c r="N11" i="14" s="1"/>
  <c r="O11" i="14" s="1"/>
  <c r="P11" i="14" s="1"/>
  <c r="K24" i="17"/>
  <c r="L24" i="17" s="1"/>
  <c r="D17" i="17"/>
  <c r="K16" i="18"/>
  <c r="L16" i="18" s="1"/>
  <c r="D16" i="1"/>
  <c r="N16" i="1" s="1"/>
  <c r="D12" i="17"/>
  <c r="K27" i="14"/>
  <c r="L27" i="14" s="1"/>
  <c r="K12" i="17"/>
  <c r="L12" i="17" s="1"/>
  <c r="K14" i="1"/>
  <c r="L14" i="1" s="1"/>
  <c r="I22" i="14"/>
  <c r="I26" i="18"/>
  <c r="N26" i="18" s="1"/>
  <c r="O26" i="18" s="1"/>
  <c r="P26" i="18" s="1"/>
  <c r="D17" i="1"/>
  <c r="G29" i="1"/>
  <c r="D26" i="14"/>
  <c r="K15" i="17"/>
  <c r="L15" i="17" s="1"/>
  <c r="K13" i="18"/>
  <c r="L13" i="18" s="1"/>
  <c r="D22" i="1"/>
  <c r="K10" i="14"/>
  <c r="L10" i="14" s="1"/>
  <c r="K16" i="1"/>
  <c r="L16" i="1" s="1"/>
  <c r="D27" i="14"/>
  <c r="I14" i="17"/>
  <c r="K9" i="14"/>
  <c r="L9" i="14" s="1"/>
  <c r="D21" i="14"/>
  <c r="K22" i="17"/>
  <c r="L22" i="17" s="1"/>
  <c r="D24" i="17"/>
  <c r="I13" i="14"/>
  <c r="N13" i="14" s="1"/>
  <c r="K20" i="17"/>
  <c r="L20" i="17" s="1"/>
  <c r="K21" i="14"/>
  <c r="L21" i="14" s="1"/>
  <c r="K25" i="1"/>
  <c r="L25" i="1" s="1"/>
  <c r="K14" i="14"/>
  <c r="L14" i="14" s="1"/>
  <c r="D8" i="14"/>
  <c r="K16" i="14"/>
  <c r="L16" i="14" s="1"/>
  <c r="I23" i="17"/>
  <c r="N23" i="17" s="1"/>
  <c r="O23" i="17" s="1"/>
  <c r="P23" i="17" s="1"/>
  <c r="I15" i="17"/>
  <c r="N15" i="17" s="1"/>
  <c r="O15" i="17" s="1"/>
  <c r="P15" i="17" s="1"/>
  <c r="D24" i="18"/>
  <c r="D23" i="14"/>
  <c r="K26" i="18"/>
  <c r="L26" i="18" s="1"/>
  <c r="I22" i="1"/>
  <c r="I9" i="1"/>
  <c r="K24" i="18"/>
  <c r="L24" i="18" s="1"/>
  <c r="K23" i="14"/>
  <c r="L23" i="14" s="1"/>
  <c r="I15" i="18"/>
  <c r="K12" i="14"/>
  <c r="L12" i="14" s="1"/>
  <c r="D20" i="17"/>
  <c r="I15" i="14"/>
  <c r="K13" i="14"/>
  <c r="L13" i="14" s="1"/>
  <c r="D12" i="14"/>
  <c r="I20" i="1"/>
  <c r="K19" i="14"/>
  <c r="L19" i="14" s="1"/>
  <c r="K10" i="1"/>
  <c r="L10" i="1" s="1"/>
  <c r="I18" i="14"/>
  <c r="I10" i="14"/>
  <c r="I27" i="18"/>
  <c r="D19" i="14"/>
  <c r="D10" i="1"/>
  <c r="D16" i="18"/>
  <c r="D25" i="1"/>
  <c r="I8" i="14"/>
  <c r="I17" i="14"/>
  <c r="K26" i="17"/>
  <c r="L26" i="17" s="1"/>
  <c r="K8" i="14"/>
  <c r="L8" i="14" s="1"/>
  <c r="K11" i="18"/>
  <c r="L11" i="18" s="1"/>
  <c r="I16" i="1"/>
  <c r="I12" i="14"/>
  <c r="I25" i="17"/>
  <c r="I12" i="17"/>
  <c r="I9" i="17"/>
  <c r="I24" i="18"/>
  <c r="K8" i="17"/>
  <c r="L8" i="17" s="1"/>
  <c r="I20" i="14"/>
  <c r="I16" i="18"/>
  <c r="K8" i="18"/>
  <c r="L8" i="18" s="1"/>
  <c r="K12" i="1"/>
  <c r="L12" i="1" s="1"/>
  <c r="D26" i="1"/>
  <c r="D10" i="14"/>
  <c r="I13" i="1"/>
  <c r="I10" i="1"/>
  <c r="I19" i="18"/>
  <c r="N19" i="18" s="1"/>
  <c r="K19" i="18"/>
  <c r="L19" i="18" s="1"/>
  <c r="K11" i="17"/>
  <c r="L11" i="17" s="1"/>
  <c r="I26" i="1"/>
  <c r="I14" i="14"/>
  <c r="I23" i="14"/>
  <c r="I11" i="18"/>
  <c r="N11" i="18" s="1"/>
  <c r="D10" i="17"/>
  <c r="D20" i="18"/>
  <c r="I8" i="1"/>
  <c r="I27" i="14"/>
  <c r="I19" i="14"/>
  <c r="I23" i="18"/>
  <c r="I10" i="18"/>
  <c r="K10" i="17"/>
  <c r="L10" i="17" s="1"/>
  <c r="D25" i="14"/>
  <c r="I24" i="14"/>
  <c r="I26" i="17"/>
  <c r="N26" i="17" s="1"/>
  <c r="O26" i="17" s="1"/>
  <c r="P26" i="17" s="1"/>
  <c r="I21" i="17"/>
  <c r="N21" i="17" s="1"/>
  <c r="I16" i="17"/>
  <c r="K26" i="1"/>
  <c r="L26" i="1" s="1"/>
  <c r="I11" i="1"/>
  <c r="K25" i="14"/>
  <c r="L25" i="14" s="1"/>
  <c r="I22" i="18"/>
  <c r="N22" i="18" s="1"/>
  <c r="Y29" i="18"/>
  <c r="D22" i="3" s="1"/>
  <c r="W29" i="17"/>
  <c r="B21" i="3" s="1"/>
  <c r="K1" i="9"/>
  <c r="Y29" i="17"/>
  <c r="D21" i="3" s="1"/>
  <c r="Y29" i="14"/>
  <c r="D20" i="3" s="1"/>
  <c r="A90" i="20"/>
  <c r="G43" i="5" s="1"/>
  <c r="D20" i="14"/>
  <c r="D27" i="18"/>
  <c r="K27" i="18"/>
  <c r="L27" i="18" s="1"/>
  <c r="D23" i="18"/>
  <c r="K23" i="18"/>
  <c r="L23" i="18" s="1"/>
  <c r="W29" i="14"/>
  <c r="B20" i="3" s="1"/>
  <c r="D23" i="1"/>
  <c r="K23" i="1"/>
  <c r="L23" i="1" s="1"/>
  <c r="H29" i="14"/>
  <c r="G29" i="14"/>
  <c r="G29" i="17"/>
  <c r="I8" i="17"/>
  <c r="N8" i="17" s="1"/>
  <c r="O8" i="17" s="1"/>
  <c r="D13" i="17"/>
  <c r="K13" i="17"/>
  <c r="L13" i="17" s="1"/>
  <c r="D9" i="17"/>
  <c r="K9" i="17"/>
  <c r="L9" i="17" s="1"/>
  <c r="D18" i="18"/>
  <c r="N18" i="18" s="1"/>
  <c r="K18" i="18"/>
  <c r="L18" i="18" s="1"/>
  <c r="K14" i="18"/>
  <c r="L14" i="18" s="1"/>
  <c r="K10" i="18"/>
  <c r="L10" i="18" s="1"/>
  <c r="D10" i="18"/>
  <c r="D25" i="17"/>
  <c r="K25" i="17"/>
  <c r="L25" i="17" s="1"/>
  <c r="K20" i="14"/>
  <c r="L20" i="14" s="1"/>
  <c r="D16" i="17"/>
  <c r="K16" i="17"/>
  <c r="L16" i="17" s="1"/>
  <c r="K25" i="18"/>
  <c r="L25" i="18" s="1"/>
  <c r="D21" i="18"/>
  <c r="K21" i="18"/>
  <c r="L21" i="18" s="1"/>
  <c r="D21" i="1"/>
  <c r="D24" i="14"/>
  <c r="K24" i="14"/>
  <c r="L24" i="14" s="1"/>
  <c r="W29" i="18"/>
  <c r="B22" i="3" s="1"/>
  <c r="D18" i="1"/>
  <c r="K18" i="1"/>
  <c r="L18" i="1" s="1"/>
  <c r="D24" i="1"/>
  <c r="K24" i="1"/>
  <c r="L24" i="1" s="1"/>
  <c r="D18" i="14"/>
  <c r="K18" i="14"/>
  <c r="L18" i="14" s="1"/>
  <c r="K19" i="17"/>
  <c r="L19" i="17" s="1"/>
  <c r="D19" i="17"/>
  <c r="I14" i="1"/>
  <c r="N14" i="1" s="1"/>
  <c r="I26" i="14"/>
  <c r="I25" i="14"/>
  <c r="I21" i="14"/>
  <c r="I18" i="17"/>
  <c r="N18" i="17" s="1"/>
  <c r="I17" i="17"/>
  <c r="I13" i="17"/>
  <c r="I11" i="17"/>
  <c r="N11" i="17" s="1"/>
  <c r="I10" i="17"/>
  <c r="I25" i="18"/>
  <c r="N25" i="18" s="1"/>
  <c r="I20" i="18"/>
  <c r="X29" i="18"/>
  <c r="C22" i="3" s="1"/>
  <c r="X29" i="17"/>
  <c r="C21" i="3" s="1"/>
  <c r="I25" i="1"/>
  <c r="I18" i="1"/>
  <c r="I17" i="1"/>
  <c r="I21" i="18"/>
  <c r="I12" i="18"/>
  <c r="I23" i="1"/>
  <c r="I19" i="1"/>
  <c r="N19" i="1" s="1"/>
  <c r="I16" i="14"/>
  <c r="N16" i="14" s="1"/>
  <c r="I27" i="17"/>
  <c r="N27" i="17" s="1"/>
  <c r="I19" i="17"/>
  <c r="I13" i="18"/>
  <c r="N13" i="18" s="1"/>
  <c r="O13" i="18" s="1"/>
  <c r="P13" i="18" s="1"/>
  <c r="I8" i="18"/>
  <c r="N8" i="18" s="1"/>
  <c r="H29" i="18"/>
  <c r="I14" i="18"/>
  <c r="N14" i="18" s="1"/>
  <c r="F29" i="18"/>
  <c r="I15" i="1"/>
  <c r="F29" i="1"/>
  <c r="D9" i="1"/>
  <c r="K9" i="1"/>
  <c r="L9" i="1" s="1"/>
  <c r="C29" i="1"/>
  <c r="I7" i="3" s="1"/>
  <c r="C29" i="14"/>
  <c r="I8" i="3" s="1"/>
  <c r="D17" i="14"/>
  <c r="D17" i="18"/>
  <c r="K17" i="18"/>
  <c r="L17" i="18" s="1"/>
  <c r="C29" i="18"/>
  <c r="I10" i="3" s="1"/>
  <c r="X29" i="14"/>
  <c r="C20" i="3" s="1"/>
  <c r="I22" i="17"/>
  <c r="N22" i="17" s="1"/>
  <c r="F29" i="17"/>
  <c r="I20" i="17"/>
  <c r="H29" i="17"/>
  <c r="K14" i="17"/>
  <c r="L14" i="17" s="1"/>
  <c r="D14" i="17"/>
  <c r="C29" i="17"/>
  <c r="I9" i="3" s="1"/>
  <c r="I27" i="1"/>
  <c r="N27" i="1" s="1"/>
  <c r="K27" i="1"/>
  <c r="L27" i="1" s="1"/>
  <c r="D22" i="14"/>
  <c r="I9" i="14"/>
  <c r="K9" i="18"/>
  <c r="D9" i="18"/>
  <c r="H29" i="1"/>
  <c r="D15" i="1"/>
  <c r="K11" i="1"/>
  <c r="L11" i="1" s="1"/>
  <c r="D11" i="1"/>
  <c r="F29" i="14"/>
  <c r="D15" i="14"/>
  <c r="K15" i="14"/>
  <c r="L15" i="14" s="1"/>
  <c r="I24" i="17"/>
  <c r="D12" i="18"/>
  <c r="I17" i="18"/>
  <c r="G29" i="18"/>
  <c r="I9" i="18"/>
  <c r="I24" i="1"/>
  <c r="D8" i="1"/>
  <c r="K8" i="1"/>
  <c r="D20" i="1"/>
  <c r="D15" i="18"/>
  <c r="K11" i="14"/>
  <c r="B11" i="9"/>
  <c r="N14" i="14" l="1"/>
  <c r="N21" i="14"/>
  <c r="N21" i="1"/>
  <c r="N20" i="18"/>
  <c r="O20" i="18" s="1"/>
  <c r="N13" i="1"/>
  <c r="O13" i="1" s="1"/>
  <c r="P13" i="1" s="1"/>
  <c r="R13" i="1" s="1"/>
  <c r="N18" i="14"/>
  <c r="O18" i="14" s="1"/>
  <c r="P18" i="14" s="1"/>
  <c r="R18" i="14" s="1"/>
  <c r="N25" i="17"/>
  <c r="O25" i="17" s="1"/>
  <c r="P25" i="17" s="1"/>
  <c r="R25" i="17" s="1"/>
  <c r="N27" i="14"/>
  <c r="O27" i="14" s="1"/>
  <c r="P27" i="14" s="1"/>
  <c r="R27" i="14" s="1"/>
  <c r="T27" i="14" s="1"/>
  <c r="R15" i="17"/>
  <c r="T15" i="17" s="1"/>
  <c r="R23" i="17"/>
  <c r="N12" i="17"/>
  <c r="O12" i="17" s="1"/>
  <c r="N25" i="14"/>
  <c r="O25" i="14" s="1"/>
  <c r="P25" i="14" s="1"/>
  <c r="R25" i="14" s="1"/>
  <c r="P12" i="1"/>
  <c r="R26" i="18"/>
  <c r="R12" i="1"/>
  <c r="T12" i="1" s="1"/>
  <c r="N17" i="1"/>
  <c r="O17" i="1" s="1"/>
  <c r="P17" i="1" s="1"/>
  <c r="R17" i="1" s="1"/>
  <c r="N18" i="1"/>
  <c r="O18" i="1" s="1"/>
  <c r="P18" i="1" s="1"/>
  <c r="R18" i="1" s="1"/>
  <c r="N10" i="17"/>
  <c r="O10" i="17" s="1"/>
  <c r="P10" i="17" s="1"/>
  <c r="R10" i="17" s="1"/>
  <c r="N10" i="18"/>
  <c r="O10" i="18" s="1"/>
  <c r="N20" i="1"/>
  <c r="O20" i="1" s="1"/>
  <c r="P20" i="1" s="1"/>
  <c r="R20" i="1" s="1"/>
  <c r="N17" i="17"/>
  <c r="O17" i="17" s="1"/>
  <c r="P17" i="17" s="1"/>
  <c r="R17" i="17" s="1"/>
  <c r="N27" i="18"/>
  <c r="O27" i="18" s="1"/>
  <c r="P27" i="18" s="1"/>
  <c r="R27" i="18" s="1"/>
  <c r="N8" i="14"/>
  <c r="O8" i="14" s="1"/>
  <c r="P8" i="14" s="1"/>
  <c r="R8" i="14" s="1"/>
  <c r="N23" i="14"/>
  <c r="O23" i="14" s="1"/>
  <c r="P23" i="14" s="1"/>
  <c r="R23" i="14" s="1"/>
  <c r="N16" i="18"/>
  <c r="O16" i="18" s="1"/>
  <c r="P16" i="18" s="1"/>
  <c r="R16" i="18" s="1"/>
  <c r="N26" i="14"/>
  <c r="O26" i="14" s="1"/>
  <c r="P26" i="14" s="1"/>
  <c r="R26" i="14" s="1"/>
  <c r="R26" i="17"/>
  <c r="T26" i="17" s="1"/>
  <c r="N10" i="14"/>
  <c r="O10" i="14" s="1"/>
  <c r="P10" i="14" s="1"/>
  <c r="R10" i="14" s="1"/>
  <c r="T10" i="14" s="1"/>
  <c r="N10" i="1"/>
  <c r="O10" i="1" s="1"/>
  <c r="P10" i="1" s="1"/>
  <c r="R10" i="1" s="1"/>
  <c r="X10" i="1" s="1"/>
  <c r="X29" i="1" s="1"/>
  <c r="C19" i="3" s="1"/>
  <c r="C24" i="3" s="1"/>
  <c r="F37" i="3" s="1"/>
  <c r="N22" i="1"/>
  <c r="O22" i="1" s="1"/>
  <c r="N19" i="14"/>
  <c r="O19" i="14" s="1"/>
  <c r="N9" i="1"/>
  <c r="O9" i="1" s="1"/>
  <c r="P9" i="1" s="1"/>
  <c r="R9" i="1" s="1"/>
  <c r="Y9" i="1" s="1"/>
  <c r="N22" i="14"/>
  <c r="O22" i="14" s="1"/>
  <c r="P22" i="14" s="1"/>
  <c r="R22" i="14" s="1"/>
  <c r="N9" i="17"/>
  <c r="O9" i="17" s="1"/>
  <c r="P9" i="17" s="1"/>
  <c r="R9" i="17" s="1"/>
  <c r="Z9" i="17" s="1"/>
  <c r="R13" i="18"/>
  <c r="T13" i="18" s="1"/>
  <c r="N12" i="18"/>
  <c r="O12" i="18" s="1"/>
  <c r="P12" i="18" s="1"/>
  <c r="R12" i="18" s="1"/>
  <c r="N12" i="14"/>
  <c r="O12" i="14" s="1"/>
  <c r="N24" i="17"/>
  <c r="O24" i="17" s="1"/>
  <c r="P24" i="17" s="1"/>
  <c r="R24" i="17" s="1"/>
  <c r="N25" i="1"/>
  <c r="O25" i="1" s="1"/>
  <c r="P25" i="1" s="1"/>
  <c r="R25" i="1" s="1"/>
  <c r="N15" i="18"/>
  <c r="O15" i="18" s="1"/>
  <c r="P15" i="18" s="1"/>
  <c r="R15" i="18" s="1"/>
  <c r="N16" i="17"/>
  <c r="O16" i="17" s="1"/>
  <c r="P16" i="17" s="1"/>
  <c r="R16" i="17" s="1"/>
  <c r="N20" i="17"/>
  <c r="O20" i="17" s="1"/>
  <c r="P20" i="17" s="1"/>
  <c r="R20" i="17" s="1"/>
  <c r="N24" i="18"/>
  <c r="O24" i="18" s="1"/>
  <c r="P24" i="18" s="1"/>
  <c r="R24" i="18" s="1"/>
  <c r="T24" i="18" s="1"/>
  <c r="N11" i="1"/>
  <c r="O11" i="1" s="1"/>
  <c r="P11" i="1" s="1"/>
  <c r="R11" i="1" s="1"/>
  <c r="Z11" i="1" s="1"/>
  <c r="N24" i="14"/>
  <c r="O24" i="14" s="1"/>
  <c r="P24" i="14" s="1"/>
  <c r="R24" i="14" s="1"/>
  <c r="T24" i="14" s="1"/>
  <c r="N17" i="14"/>
  <c r="O17" i="14" s="1"/>
  <c r="P17" i="14" s="1"/>
  <c r="R17" i="14" s="1"/>
  <c r="O19" i="18"/>
  <c r="P19" i="18" s="1"/>
  <c r="R19" i="18" s="1"/>
  <c r="N13" i="17"/>
  <c r="O13" i="17" s="1"/>
  <c r="P13" i="17" s="1"/>
  <c r="R13" i="17" s="1"/>
  <c r="N19" i="17"/>
  <c r="O19" i="17" s="1"/>
  <c r="P19" i="17" s="1"/>
  <c r="R19" i="17" s="1"/>
  <c r="N20" i="14"/>
  <c r="O20" i="14" s="1"/>
  <c r="P20" i="14" s="1"/>
  <c r="R20" i="14" s="1"/>
  <c r="N23" i="18"/>
  <c r="O23" i="18" s="1"/>
  <c r="P23" i="18" s="1"/>
  <c r="R23" i="18" s="1"/>
  <c r="T23" i="18" s="1"/>
  <c r="N26" i="1"/>
  <c r="O26" i="1" s="1"/>
  <c r="P26" i="1" s="1"/>
  <c r="R26" i="1" s="1"/>
  <c r="T26" i="1" s="1"/>
  <c r="N21" i="18"/>
  <c r="O21" i="18" s="1"/>
  <c r="P21" i="18" s="1"/>
  <c r="R21" i="18" s="1"/>
  <c r="T21" i="18" s="1"/>
  <c r="E29" i="14"/>
  <c r="C8" i="3" s="1"/>
  <c r="E29" i="17"/>
  <c r="C9" i="3" s="1"/>
  <c r="T13" i="1"/>
  <c r="O21" i="17"/>
  <c r="P21" i="17" s="1"/>
  <c r="R21" i="17" s="1"/>
  <c r="N24" i="1"/>
  <c r="O24" i="1" s="1"/>
  <c r="P24" i="1" s="1"/>
  <c r="R24" i="1" s="1"/>
  <c r="O18" i="17"/>
  <c r="P18" i="17" s="1"/>
  <c r="R18" i="17" s="1"/>
  <c r="O27" i="17"/>
  <c r="P27" i="17" s="1"/>
  <c r="R27" i="17" s="1"/>
  <c r="O25" i="18"/>
  <c r="P25" i="18" s="1"/>
  <c r="R25" i="18" s="1"/>
  <c r="T26" i="18"/>
  <c r="O19" i="1"/>
  <c r="P19" i="1" s="1"/>
  <c r="R19" i="1" s="1"/>
  <c r="O16" i="14"/>
  <c r="P16" i="14" s="1"/>
  <c r="R16" i="14" s="1"/>
  <c r="I29" i="14"/>
  <c r="D8" i="3" s="1"/>
  <c r="O14" i="1"/>
  <c r="P14" i="1" s="1"/>
  <c r="R14" i="1" s="1"/>
  <c r="N15" i="1"/>
  <c r="O15" i="1" s="1"/>
  <c r="P15" i="1" s="1"/>
  <c r="R15" i="1" s="1"/>
  <c r="T23" i="17"/>
  <c r="O11" i="17"/>
  <c r="P11" i="17" s="1"/>
  <c r="R11" i="17" s="1"/>
  <c r="O16" i="1"/>
  <c r="P16" i="1" s="1"/>
  <c r="R16" i="1" s="1"/>
  <c r="O18" i="18"/>
  <c r="P18" i="18" s="1"/>
  <c r="R18" i="18" s="1"/>
  <c r="N23" i="1"/>
  <c r="O21" i="14"/>
  <c r="P21" i="14" s="1"/>
  <c r="R21" i="14" s="1"/>
  <c r="O13" i="14"/>
  <c r="P13" i="14" s="1"/>
  <c r="R13" i="14" s="1"/>
  <c r="O27" i="1"/>
  <c r="P27" i="1" s="1"/>
  <c r="R27" i="1" s="1"/>
  <c r="A10" i="1"/>
  <c r="B12" i="9"/>
  <c r="N9" i="18"/>
  <c r="D29" i="18"/>
  <c r="B10" i="3" s="1"/>
  <c r="N14" i="17"/>
  <c r="D29" i="17"/>
  <c r="B9" i="3" s="1"/>
  <c r="O22" i="17"/>
  <c r="P22" i="17" s="1"/>
  <c r="R22" i="17" s="1"/>
  <c r="N17" i="18"/>
  <c r="I12" i="3"/>
  <c r="O14" i="18"/>
  <c r="P14" i="18" s="1"/>
  <c r="R14" i="18" s="1"/>
  <c r="N8" i="1"/>
  <c r="D29" i="1"/>
  <c r="B7" i="3" s="1"/>
  <c r="L11" i="14"/>
  <c r="K29" i="14"/>
  <c r="E29" i="18"/>
  <c r="C10" i="3" s="1"/>
  <c r="N15" i="14"/>
  <c r="D29" i="14"/>
  <c r="B8" i="3" s="1"/>
  <c r="L9" i="18"/>
  <c r="K29" i="18"/>
  <c r="I29" i="1"/>
  <c r="D7" i="3" s="1"/>
  <c r="K29" i="17"/>
  <c r="O22" i="18"/>
  <c r="P22" i="18" s="1"/>
  <c r="R22" i="18" s="1"/>
  <c r="I29" i="17"/>
  <c r="D9" i="3" s="1"/>
  <c r="O14" i="14"/>
  <c r="P14" i="14" s="1"/>
  <c r="R14" i="14" s="1"/>
  <c r="L29" i="17"/>
  <c r="L8" i="1"/>
  <c r="K29" i="1"/>
  <c r="O11" i="18"/>
  <c r="P11" i="18" s="1"/>
  <c r="R11" i="18" s="1"/>
  <c r="E29" i="1"/>
  <c r="C7" i="3" s="1"/>
  <c r="S10" i="1"/>
  <c r="N9" i="14"/>
  <c r="O8" i="18"/>
  <c r="O21" i="1"/>
  <c r="P21" i="1" s="1"/>
  <c r="R21" i="1" s="1"/>
  <c r="P8" i="17"/>
  <c r="R8" i="17" s="1"/>
  <c r="I29" i="18"/>
  <c r="D10" i="3" s="1"/>
  <c r="P12" i="17" l="1"/>
  <c r="R12" i="17" s="1"/>
  <c r="T12" i="17" s="1"/>
  <c r="P20" i="18"/>
  <c r="R20" i="18" s="1"/>
  <c r="T20" i="18" s="1"/>
  <c r="T10" i="1"/>
  <c r="P19" i="14"/>
  <c r="R19" i="14" s="1"/>
  <c r="T19" i="14" s="1"/>
  <c r="AD10" i="1"/>
  <c r="P22" i="1"/>
  <c r="R22" i="1" s="1"/>
  <c r="T22" i="1" s="1"/>
  <c r="P10" i="18"/>
  <c r="R10" i="18" s="1"/>
  <c r="T10" i="18" s="1"/>
  <c r="AF9" i="17"/>
  <c r="S9" i="17" s="1"/>
  <c r="S29" i="17" s="1"/>
  <c r="Z29" i="17"/>
  <c r="E21" i="3" s="1"/>
  <c r="G21" i="3" s="1"/>
  <c r="P12" i="14"/>
  <c r="R12" i="14" s="1"/>
  <c r="T12" i="14" s="1"/>
  <c r="Z29" i="1"/>
  <c r="E19" i="3" s="1"/>
  <c r="AF11" i="1"/>
  <c r="Y29" i="1"/>
  <c r="D19" i="3" s="1"/>
  <c r="D24" i="3" s="1"/>
  <c r="F38" i="3" s="1"/>
  <c r="AE9" i="1"/>
  <c r="T19" i="18"/>
  <c r="T25" i="14"/>
  <c r="E8" i="3"/>
  <c r="C12" i="3"/>
  <c r="D13" i="5" s="1"/>
  <c r="N29" i="18"/>
  <c r="T21" i="17"/>
  <c r="T17" i="1"/>
  <c r="T18" i="14"/>
  <c r="T25" i="18"/>
  <c r="T23" i="14"/>
  <c r="T11" i="17"/>
  <c r="T16" i="17"/>
  <c r="T26" i="14"/>
  <c r="T27" i="17"/>
  <c r="T16" i="1"/>
  <c r="T18" i="18"/>
  <c r="T14" i="1"/>
  <c r="T18" i="17"/>
  <c r="T21" i="14"/>
  <c r="T27" i="18"/>
  <c r="T20" i="14"/>
  <c r="O23" i="1"/>
  <c r="P23" i="1" s="1"/>
  <c r="R23" i="1" s="1"/>
  <c r="T17" i="17"/>
  <c r="T13" i="17"/>
  <c r="T13" i="14"/>
  <c r="T19" i="17"/>
  <c r="T16" i="14"/>
  <c r="T19" i="1"/>
  <c r="T25" i="17"/>
  <c r="T25" i="1"/>
  <c r="T16" i="18"/>
  <c r="S9" i="1"/>
  <c r="T9" i="1" s="1"/>
  <c r="T17" i="14"/>
  <c r="S11" i="1"/>
  <c r="T11" i="1" s="1"/>
  <c r="T22" i="14"/>
  <c r="T27" i="1"/>
  <c r="T18" i="1"/>
  <c r="T15" i="1"/>
  <c r="T14" i="14"/>
  <c r="T14" i="18"/>
  <c r="T11" i="18"/>
  <c r="T20" i="17"/>
  <c r="T8" i="17"/>
  <c r="T10" i="17"/>
  <c r="D12" i="3"/>
  <c r="D14" i="5" s="1"/>
  <c r="O8" i="1"/>
  <c r="N29" i="1"/>
  <c r="P8" i="18"/>
  <c r="R8" i="18" s="1"/>
  <c r="O9" i="14"/>
  <c r="P9" i="14" s="1"/>
  <c r="R9" i="14" s="1"/>
  <c r="Z9" i="14" s="1"/>
  <c r="N29" i="14"/>
  <c r="O15" i="14"/>
  <c r="P15" i="14" s="1"/>
  <c r="R15" i="14" s="1"/>
  <c r="O17" i="18"/>
  <c r="P17" i="18" s="1"/>
  <c r="R17" i="18" s="1"/>
  <c r="B13" i="9"/>
  <c r="A11" i="1"/>
  <c r="T8" i="14"/>
  <c r="L29" i="1"/>
  <c r="L29" i="18"/>
  <c r="T20" i="1"/>
  <c r="R11" i="14"/>
  <c r="L29" i="14"/>
  <c r="E9" i="3"/>
  <c r="E10" i="3"/>
  <c r="T24" i="17"/>
  <c r="T21" i="1"/>
  <c r="T22" i="18"/>
  <c r="T24" i="1"/>
  <c r="T15" i="18"/>
  <c r="B12" i="3"/>
  <c r="D12" i="5" s="1"/>
  <c r="E7" i="3"/>
  <c r="T22" i="17"/>
  <c r="O14" i="17"/>
  <c r="O29" i="17" s="1"/>
  <c r="F9" i="3" s="1"/>
  <c r="N29" i="17"/>
  <c r="O9" i="18"/>
  <c r="P9" i="18" s="1"/>
  <c r="R9" i="18" s="1"/>
  <c r="Z9" i="18" s="1"/>
  <c r="T12" i="18"/>
  <c r="T9" i="17" l="1"/>
  <c r="AF9" i="18"/>
  <c r="S9" i="18" s="1"/>
  <c r="S29" i="18" s="1"/>
  <c r="Z29" i="18"/>
  <c r="E22" i="3" s="1"/>
  <c r="G22" i="3" s="1"/>
  <c r="AF9" i="14"/>
  <c r="S9" i="14" s="1"/>
  <c r="S29" i="14" s="1"/>
  <c r="Z29" i="14"/>
  <c r="E20" i="3" s="1"/>
  <c r="G20" i="3" s="1"/>
  <c r="D15" i="5"/>
  <c r="D35" i="5" s="1"/>
  <c r="O29" i="1"/>
  <c r="P29" i="1" s="1"/>
  <c r="G9" i="3"/>
  <c r="E12" i="3"/>
  <c r="O29" i="18"/>
  <c r="P29" i="18" s="1"/>
  <c r="P14" i="17"/>
  <c r="R14" i="17" s="1"/>
  <c r="AF29" i="17" s="1"/>
  <c r="T23" i="1"/>
  <c r="O29" i="14"/>
  <c r="F8" i="3" s="1"/>
  <c r="G8" i="3" s="1"/>
  <c r="P29" i="17"/>
  <c r="P8" i="1"/>
  <c r="R8" i="1" s="1"/>
  <c r="W8" i="1" s="1"/>
  <c r="AD29" i="14"/>
  <c r="T15" i="14"/>
  <c r="R29" i="14"/>
  <c r="T17" i="18"/>
  <c r="AD29" i="17"/>
  <c r="T11" i="14"/>
  <c r="A12" i="1"/>
  <c r="B14" i="9"/>
  <c r="T8" i="18"/>
  <c r="R29" i="18"/>
  <c r="T14" i="17" l="1"/>
  <c r="T29" i="17" s="1"/>
  <c r="T9" i="14"/>
  <c r="T29" i="14" s="1"/>
  <c r="T9" i="18"/>
  <c r="T29" i="18" s="1"/>
  <c r="F10" i="3"/>
  <c r="G10" i="3" s="1"/>
  <c r="E24" i="3"/>
  <c r="F36" i="3" s="1"/>
  <c r="W29" i="1"/>
  <c r="B19" i="3" s="1"/>
  <c r="G19" i="3" s="1"/>
  <c r="G24" i="3" s="1"/>
  <c r="AC8" i="1"/>
  <c r="P29" i="14"/>
  <c r="AD29" i="18"/>
  <c r="F28" i="3"/>
  <c r="AD29" i="1"/>
  <c r="F7" i="3"/>
  <c r="G7" i="3" s="1"/>
  <c r="AF29" i="1"/>
  <c r="R29" i="1"/>
  <c r="AC29" i="17"/>
  <c r="AC29" i="18"/>
  <c r="AF29" i="18"/>
  <c r="AE29" i="1"/>
  <c r="AF29" i="14"/>
  <c r="AE29" i="14"/>
  <c r="AE29" i="18"/>
  <c r="R29" i="17"/>
  <c r="AE29" i="17"/>
  <c r="AC29" i="14"/>
  <c r="A13" i="1"/>
  <c r="B15" i="9"/>
  <c r="G12" i="3" l="1"/>
  <c r="B24" i="3"/>
  <c r="AG31" i="17"/>
  <c r="F12" i="3"/>
  <c r="C15" i="5" s="1"/>
  <c r="AG31" i="14"/>
  <c r="AG31" i="18"/>
  <c r="AC29" i="1"/>
  <c r="AG31" i="1" s="1"/>
  <c r="S8" i="1"/>
  <c r="A14" i="1"/>
  <c r="B16" i="9"/>
  <c r="O37" i="5" l="1"/>
  <c r="F35" i="3"/>
  <c r="F40" i="3" s="1"/>
  <c r="I24" i="3"/>
  <c r="F31" i="3"/>
  <c r="G39" i="5" s="1"/>
  <c r="O39" i="5" s="1"/>
  <c r="S29" i="1"/>
  <c r="T8" i="1"/>
  <c r="T29" i="1" s="1"/>
  <c r="A15" i="1"/>
  <c r="B17" i="9"/>
  <c r="C35" i="5"/>
  <c r="B15" i="5"/>
  <c r="F27" i="3"/>
  <c r="B35" i="5" l="1"/>
  <c r="G37" i="5" s="1"/>
  <c r="G41" i="5" s="1"/>
  <c r="G46" i="5" s="1"/>
  <c r="F29" i="3"/>
  <c r="A16" i="1"/>
  <c r="B18" i="9"/>
  <c r="A17" i="1" l="1"/>
  <c r="B19" i="9"/>
  <c r="A18" i="1" l="1"/>
  <c r="B20" i="9"/>
  <c r="B21" i="9" l="1"/>
  <c r="A19" i="1"/>
  <c r="B22" i="9" l="1"/>
  <c r="A20" i="1"/>
  <c r="A21" i="1" l="1"/>
  <c r="B23" i="9"/>
  <c r="B24" i="9" l="1"/>
  <c r="A22" i="1"/>
  <c r="B25" i="9" l="1"/>
  <c r="A23" i="1"/>
  <c r="A24" i="1" l="1"/>
  <c r="B26" i="9"/>
  <c r="B27" i="9" l="1"/>
  <c r="A25" i="1"/>
  <c r="A26" i="1" l="1"/>
  <c r="B28" i="9"/>
  <c r="B29" i="9" l="1"/>
  <c r="A27" i="1"/>
  <c r="A8" i="14" l="1"/>
  <c r="B30" i="9"/>
  <c r="A9" i="14" l="1"/>
  <c r="B31" i="9"/>
  <c r="B32" i="9" l="1"/>
  <c r="A10" i="14"/>
  <c r="A11" i="14" l="1"/>
  <c r="B33" i="9"/>
  <c r="A12" i="14" l="1"/>
  <c r="B34" i="9"/>
  <c r="A13" i="14" l="1"/>
  <c r="B35" i="9"/>
  <c r="B36" i="9" l="1"/>
  <c r="A14" i="14"/>
  <c r="A15" i="14" l="1"/>
  <c r="B37" i="9"/>
  <c r="B38" i="9" l="1"/>
  <c r="A16" i="14"/>
  <c r="B39" i="9" l="1"/>
  <c r="A17" i="14"/>
  <c r="B40" i="9" l="1"/>
  <c r="A18" i="14"/>
  <c r="B41" i="9" l="1"/>
  <c r="A19" i="14"/>
  <c r="B42" i="9" l="1"/>
  <c r="A20" i="14"/>
  <c r="A21" i="14" l="1"/>
  <c r="B43" i="9"/>
  <c r="A22" i="14" l="1"/>
  <c r="B44" i="9"/>
  <c r="A23" i="14" l="1"/>
  <c r="B45" i="9"/>
  <c r="A24" i="14" l="1"/>
  <c r="B46" i="9"/>
  <c r="A25" i="14" l="1"/>
  <c r="B47" i="9"/>
  <c r="A26" i="14" l="1"/>
  <c r="B48" i="9"/>
  <c r="B49" i="9" l="1"/>
  <c r="A27" i="14"/>
  <c r="B50" i="9" l="1"/>
  <c r="A8" i="17"/>
  <c r="A9" i="17" l="1"/>
  <c r="B51" i="9"/>
  <c r="B52" i="9" l="1"/>
  <c r="A10" i="17"/>
  <c r="B53" i="9" l="1"/>
  <c r="A11" i="17"/>
  <c r="B54" i="9" l="1"/>
  <c r="A12" i="17"/>
  <c r="B55" i="9" l="1"/>
  <c r="A13" i="17"/>
  <c r="B56" i="9" l="1"/>
  <c r="A14" i="17"/>
  <c r="B57" i="9" l="1"/>
  <c r="A15" i="17"/>
  <c r="B58" i="9" l="1"/>
  <c r="A16" i="17"/>
  <c r="A17" i="17" l="1"/>
  <c r="B59" i="9"/>
  <c r="B60" i="9" l="1"/>
  <c r="A18" i="17"/>
  <c r="B61" i="9" l="1"/>
  <c r="A19" i="17"/>
  <c r="A20" i="17" l="1"/>
  <c r="B62" i="9"/>
  <c r="B63" i="9" l="1"/>
  <c r="A21" i="17"/>
  <c r="B64" i="9" l="1"/>
  <c r="A22" i="17"/>
  <c r="A23" i="17" l="1"/>
  <c r="B65" i="9"/>
  <c r="B66" i="9" l="1"/>
  <c r="A24" i="17"/>
  <c r="A25" i="17" l="1"/>
  <c r="B67" i="9"/>
  <c r="B68" i="9" l="1"/>
  <c r="A26" i="17"/>
  <c r="B69" i="9" l="1"/>
  <c r="A27" i="17"/>
  <c r="A8" i="18" l="1"/>
  <c r="B70" i="9"/>
  <c r="B71" i="9" l="1"/>
  <c r="A9" i="18"/>
  <c r="B72" i="9" l="1"/>
  <c r="A10" i="18"/>
  <c r="A11" i="18" l="1"/>
  <c r="B73" i="9"/>
  <c r="A12" i="18" l="1"/>
  <c r="B74" i="9"/>
  <c r="A13" i="18" l="1"/>
  <c r="B75" i="9"/>
  <c r="A14" i="18" l="1"/>
  <c r="B76" i="9"/>
  <c r="B77" i="9" l="1"/>
  <c r="A15" i="18"/>
  <c r="A16" i="18" l="1"/>
  <c r="B78" i="9"/>
  <c r="B79" i="9" l="1"/>
  <c r="A17" i="18"/>
  <c r="B80" i="9" l="1"/>
  <c r="A18" i="18"/>
  <c r="A19" i="18" l="1"/>
  <c r="B81" i="9"/>
  <c r="B82" i="9" l="1"/>
  <c r="A20" i="18"/>
  <c r="B83" i="9" l="1"/>
  <c r="A21" i="18"/>
  <c r="B84" i="9" l="1"/>
  <c r="A22" i="18"/>
  <c r="A23" i="18" l="1"/>
  <c r="B85" i="9"/>
  <c r="B86" i="9" l="1"/>
  <c r="A24" i="18"/>
  <c r="A25" i="18" l="1"/>
  <c r="B87" i="9"/>
  <c r="B88" i="9" l="1"/>
  <c r="A27" i="18" s="1"/>
  <c r="A26" i="18"/>
</calcChain>
</file>

<file path=xl/sharedStrings.xml><?xml version="1.0" encoding="utf-8"?>
<sst xmlns="http://schemas.openxmlformats.org/spreadsheetml/2006/main" count="613" uniqueCount="230">
  <si>
    <t>INCOME ANALYSIS FOR</t>
  </si>
  <si>
    <t xml:space="preserve"> </t>
  </si>
  <si>
    <t>NAME</t>
  </si>
  <si>
    <t>CENTRE</t>
  </si>
  <si>
    <t>NIGHTS</t>
  </si>
  <si>
    <t>SITE</t>
  </si>
  <si>
    <t>RALLY</t>
  </si>
  <si>
    <t>ADMIN</t>
  </si>
  <si>
    <t>SOCIAL</t>
  </si>
  <si>
    <t>TOTAL</t>
  </si>
  <si>
    <t>VAT</t>
  </si>
  <si>
    <t>FEE</t>
  </si>
  <si>
    <t>A</t>
  </si>
  <si>
    <t>T</t>
  </si>
  <si>
    <t>C</t>
  </si>
  <si>
    <t>TOTALS</t>
  </si>
  <si>
    <t>RALLY SUMMARY SHEETS FOR</t>
  </si>
  <si>
    <t>SHEET</t>
  </si>
  <si>
    <t>NUMBER</t>
  </si>
  <si>
    <t>EXC VAT</t>
  </si>
  <si>
    <t>Do not write or change anything in the green or blue cells</t>
  </si>
  <si>
    <t xml:space="preserve">EXPENDITURE CALCULATION SHEET </t>
  </si>
  <si>
    <t>ITEMS ENTERED THIS SIDE MUST BE SUPPORTED</t>
  </si>
  <si>
    <t>ITEMS ENTERED THIS SIDE ARE  VAT EXEMPT, ZERO RATED VAT</t>
  </si>
  <si>
    <t xml:space="preserve">WITH A VAT RECEIPT </t>
  </si>
  <si>
    <t>OR WHERE VAT WAS NOT CHARGED BY THE ENTERTAINER OR HIRER</t>
  </si>
  <si>
    <t>RALLY EXPENDITURE - ITEMS WITH VAT</t>
  </si>
  <si>
    <t>RALLY EXPENDITURE - ZERO VAT</t>
  </si>
  <si>
    <t>DO NOT WRITE OR CHANGE</t>
  </si>
  <si>
    <t>Please obtain VAT receipts</t>
  </si>
  <si>
    <t xml:space="preserve">ANYTHING IN THE </t>
  </si>
  <si>
    <t xml:space="preserve">DETAILS </t>
  </si>
  <si>
    <t>NET</t>
  </si>
  <si>
    <t>GROSS</t>
  </si>
  <si>
    <t>DETAILS</t>
  </si>
  <si>
    <t>BLUE OR GREEN CELLS</t>
  </si>
  <si>
    <t>UNDER HEADING "DETAILS"</t>
  </si>
  <si>
    <t>INSERT YOUR RECEIPT NUMBER</t>
  </si>
  <si>
    <t>PLUS DETAILS FROM RECEIPT</t>
  </si>
  <si>
    <t>Eg. 1. Tesco's Food</t>
  </si>
  <si>
    <t>2. John Lewis Raffle - Wine Rack</t>
  </si>
  <si>
    <t xml:space="preserve">A VAT receipt must have the  </t>
  </si>
  <si>
    <t>supplier's VAT number on it</t>
  </si>
  <si>
    <t xml:space="preserve">(E)  </t>
  </si>
  <si>
    <t xml:space="preserve">(F)  </t>
  </si>
  <si>
    <t>SOCIAL EXPENDITURE - ITEMS WITH VAT</t>
  </si>
  <si>
    <t>SOCIAL EXPENDITURE - ZERO VAT</t>
  </si>
  <si>
    <t>RAFFLE EXPENDITURE - VAT EXEMPT</t>
  </si>
  <si>
    <t xml:space="preserve">(G)  </t>
  </si>
  <si>
    <t xml:space="preserve">(A)  </t>
  </si>
  <si>
    <t>FLAG  EXPENDITURE - ITEMS WITH VAT</t>
  </si>
  <si>
    <t>FLAG  EXPENDITURE - ZERO VAT</t>
  </si>
  <si>
    <t xml:space="preserve">(B)  </t>
  </si>
  <si>
    <t>HIRE OF HALL - ITEMS WITH VAT</t>
  </si>
  <si>
    <t>HIRE OF HALL - NO VAT</t>
  </si>
  <si>
    <t xml:space="preserve">(C)  </t>
  </si>
  <si>
    <t>ENTERTAINMENT  EXPENDITURE - NO VAT</t>
  </si>
  <si>
    <t xml:space="preserve">(D)  </t>
  </si>
  <si>
    <t>Do Not Write Or Change Anything In The Blue Or Green Cells</t>
  </si>
  <si>
    <t>CARAVAN CLUB - UPPER THAMES CENTRE - FINANCIAL RETURNS</t>
  </si>
  <si>
    <t>RALLY RETURNS FOR</t>
  </si>
  <si>
    <t>INCOME</t>
  </si>
  <si>
    <t>EXPENDITURE</t>
  </si>
  <si>
    <t>Column 1</t>
  </si>
  <si>
    <t>Column 2</t>
  </si>
  <si>
    <t>Column 3</t>
  </si>
  <si>
    <t>Column 4</t>
  </si>
  <si>
    <t>Column 5</t>
  </si>
  <si>
    <t>ITEM</t>
  </si>
  <si>
    <t>Column 6</t>
  </si>
  <si>
    <t>Column 7</t>
  </si>
  <si>
    <t>Column 8</t>
  </si>
  <si>
    <t>Column 9</t>
  </si>
  <si>
    <t>Column 10</t>
  </si>
  <si>
    <t>Total</t>
  </si>
  <si>
    <t>Amount</t>
  </si>
  <si>
    <t>Total excluding Vat at</t>
  </si>
  <si>
    <t>Including</t>
  </si>
  <si>
    <t>of</t>
  </si>
  <si>
    <t>Standard</t>
  </si>
  <si>
    <t>Zero</t>
  </si>
  <si>
    <t>including</t>
  </si>
  <si>
    <t>Charge in</t>
  </si>
  <si>
    <t>Rate</t>
  </si>
  <si>
    <t>Exempt</t>
  </si>
  <si>
    <t>Rated</t>
  </si>
  <si>
    <t>Invoice</t>
  </si>
  <si>
    <t>SITE FEES</t>
  </si>
  <si>
    <t>SOCIAL TICKETS</t>
  </si>
  <si>
    <r>
      <t>RAFFLE</t>
    </r>
    <r>
      <rPr>
        <sz val="6"/>
        <color indexed="10"/>
        <rFont val="Arial"/>
        <family val="2"/>
      </rPr>
      <t xml:space="preserve"> </t>
    </r>
    <r>
      <rPr>
        <b/>
        <sz val="6"/>
        <color indexed="10"/>
        <rFont val="Arial"/>
        <family val="2"/>
      </rPr>
      <t>(A)</t>
    </r>
  </si>
  <si>
    <r>
      <t>FLAG EXPENDITURE</t>
    </r>
    <r>
      <rPr>
        <b/>
        <sz val="6"/>
        <color indexed="10"/>
        <rFont val="Arial"/>
        <family val="2"/>
      </rPr>
      <t xml:space="preserve">  (B)</t>
    </r>
  </si>
  <si>
    <r>
      <t xml:space="preserve">HIRE OF HALL  </t>
    </r>
    <r>
      <rPr>
        <b/>
        <sz val="6"/>
        <color indexed="10"/>
        <rFont val="Arial"/>
        <family val="2"/>
      </rPr>
      <t>(C)</t>
    </r>
  </si>
  <si>
    <r>
      <t xml:space="preserve">ENTERTAINMENT  </t>
    </r>
    <r>
      <rPr>
        <b/>
        <sz val="6"/>
        <color indexed="10"/>
        <rFont val="Arial"/>
        <family val="2"/>
      </rPr>
      <t>(D)</t>
    </r>
  </si>
  <si>
    <r>
      <t xml:space="preserve">RALLY EXPENDITURE  </t>
    </r>
    <r>
      <rPr>
        <b/>
        <sz val="6"/>
        <color indexed="10"/>
        <rFont val="Arial"/>
        <family val="2"/>
      </rPr>
      <t>(E)</t>
    </r>
  </si>
  <si>
    <r>
      <t xml:space="preserve">RALLY EXPENDITURE </t>
    </r>
    <r>
      <rPr>
        <b/>
        <sz val="6"/>
        <color indexed="10"/>
        <rFont val="Arial"/>
        <family val="2"/>
      </rPr>
      <t>(F)</t>
    </r>
  </si>
  <si>
    <r>
      <t xml:space="preserve">SOCIAL EXPENDITURE </t>
    </r>
    <r>
      <rPr>
        <b/>
        <sz val="6"/>
        <color indexed="10"/>
        <rFont val="Arial"/>
        <family val="2"/>
      </rPr>
      <t>(G)</t>
    </r>
  </si>
  <si>
    <r>
      <t xml:space="preserve">DONATIONS  </t>
    </r>
    <r>
      <rPr>
        <b/>
        <sz val="6"/>
        <color indexed="10"/>
        <rFont val="Arial"/>
        <family val="2"/>
      </rPr>
      <t>(I)</t>
    </r>
  </si>
  <si>
    <r>
      <t xml:space="preserve">BONUS BALL </t>
    </r>
    <r>
      <rPr>
        <b/>
        <sz val="6"/>
        <color indexed="10"/>
        <rFont val="Arial"/>
        <family val="2"/>
      </rPr>
      <t>(J)</t>
    </r>
  </si>
  <si>
    <t>TOTAL INCOME OF RALLY (Including VAT)</t>
  </si>
  <si>
    <t>TOTAL EXPENDITURE OF RALLY (Including VAT)</t>
  </si>
  <si>
    <t xml:space="preserve">SURPLUS </t>
  </si>
  <si>
    <t>TOTAL NUMBER OF OUTFITS ATTENDING</t>
  </si>
  <si>
    <t>RETURNED TO TREASURER</t>
  </si>
  <si>
    <t>Signed</t>
  </si>
  <si>
    <t>NOTES FOR USE</t>
  </si>
  <si>
    <t>PRINT THIS PAGE  AND  READ BEFORE FILLING IN THE SHEETS</t>
  </si>
  <si>
    <t>NUMBER EACH RECEIPT BEFORE YOU START</t>
  </si>
  <si>
    <t>DO NOT WRITE OR CHANGE ANYTHING IN THE BLUE SHADED CELLS OR THE GREEN SHADED CELLS</t>
  </si>
  <si>
    <t xml:space="preserve">Where the site owner quotes a </t>
  </si>
  <si>
    <t>Site Fee including VAT enter it</t>
  </si>
  <si>
    <t>the Site Fee without VAT</t>
  </si>
  <si>
    <t>Move from one sheet to another by clicking on the tabs at the bottom.</t>
  </si>
  <si>
    <t>Enter Excl VAT result (Green)</t>
  </si>
  <si>
    <t>As you enter information in to one sheet the other sheets will automatically total up.</t>
  </si>
  <si>
    <t>Incl VAT</t>
  </si>
  <si>
    <t>Excl VAT</t>
  </si>
  <si>
    <t>The SUMMARY &amp; FINANCIAL RETURNS will automatically update as you proceed.</t>
  </si>
  <si>
    <t>Select EXPENDITURE sheet. Enter details from receipts under the appropriate headings. The FINANCIAL RETURNS will automatically update as you proceed.</t>
  </si>
  <si>
    <t>TOTAL of ABOVE</t>
  </si>
  <si>
    <t>Rally Officers Information Sheet</t>
  </si>
  <si>
    <t>Phone No</t>
  </si>
  <si>
    <t>Vehicle Reg No</t>
  </si>
  <si>
    <t>UPPER THAMES RALLY ACCOUNTS WORKBOOK FOR USE WITH MICROSOFT EXCEL, OR OPEN OFFICE</t>
  </si>
  <si>
    <t>þ</t>
  </si>
  <si>
    <t>Nights</t>
  </si>
  <si>
    <t>Adults</t>
  </si>
  <si>
    <t>Teens</t>
  </si>
  <si>
    <t>Child</t>
  </si>
  <si>
    <t>Social</t>
  </si>
  <si>
    <t>Site</t>
  </si>
  <si>
    <t>Adult</t>
  </si>
  <si>
    <t>Teen</t>
  </si>
  <si>
    <t>Save this blank workbook as the Rally Name (e.g. Party Rally)</t>
  </si>
  <si>
    <t>Arrival Time</t>
  </si>
  <si>
    <r>
      <t xml:space="preserve">Enter amount paid to landowner as follows. If VAT is paid enter the amount in cell </t>
    </r>
    <r>
      <rPr>
        <b/>
        <sz val="10"/>
        <color indexed="10"/>
        <rFont val="Arial"/>
        <family val="2"/>
      </rPr>
      <t>I12</t>
    </r>
    <r>
      <rPr>
        <b/>
        <sz val="10"/>
        <rFont val="Arial"/>
        <family val="2"/>
      </rPr>
      <t>, and fee in cell</t>
    </r>
    <r>
      <rPr>
        <b/>
        <sz val="10"/>
        <color indexed="10"/>
        <rFont val="Arial"/>
        <family val="2"/>
      </rPr>
      <t xml:space="preserve"> J12</t>
    </r>
    <r>
      <rPr>
        <b/>
        <sz val="10"/>
        <rFont val="Arial"/>
        <family val="2"/>
      </rPr>
      <t>. If not charged VAT enter the sum paid into cell L</t>
    </r>
    <r>
      <rPr>
        <b/>
        <sz val="10"/>
        <color indexed="10"/>
        <rFont val="Arial"/>
        <family val="2"/>
      </rPr>
      <t>12</t>
    </r>
  </si>
  <si>
    <r>
      <t xml:space="preserve">If you have not paid the land owner leave cells </t>
    </r>
    <r>
      <rPr>
        <b/>
        <sz val="10"/>
        <color indexed="10"/>
        <rFont val="Arial"/>
        <family val="2"/>
      </rPr>
      <t>I12, J12 &amp; L12</t>
    </r>
    <r>
      <rPr>
        <b/>
        <sz val="10"/>
        <rFont val="Arial"/>
        <family val="2"/>
      </rPr>
      <t xml:space="preserve"> blank</t>
    </r>
  </si>
  <si>
    <t>MISCELLANEOUS  EXPENDITURE - ITEMS WITH VAT</t>
  </si>
  <si>
    <t>MISC  EXPENDITURE - NO VAT</t>
  </si>
  <si>
    <t>Total Site Fee incl VAT</t>
  </si>
  <si>
    <t>Total Site Fee Excl VAT</t>
  </si>
  <si>
    <t xml:space="preserve">(H)  </t>
  </si>
  <si>
    <r>
      <t xml:space="preserve">MISC EXPENDITURE  </t>
    </r>
    <r>
      <rPr>
        <b/>
        <sz val="6"/>
        <color indexed="10"/>
        <rFont val="Arial"/>
        <family val="2"/>
      </rPr>
      <t>(H)</t>
    </r>
  </si>
  <si>
    <t>Rally Admin</t>
  </si>
  <si>
    <t>ADMIN &amp; RALLY FEES</t>
  </si>
  <si>
    <t>Rally Officer</t>
  </si>
  <si>
    <t>RALLY NAME</t>
  </si>
  <si>
    <t>in cell Q18 (Yellow) to calculate</t>
  </si>
  <si>
    <t>RALLY &amp; ADMIN TOTAL</t>
  </si>
  <si>
    <t>Rally and Admin VAT at:</t>
  </si>
  <si>
    <t>Our charge adjustment to Ralliers</t>
  </si>
  <si>
    <t>Site Fee and Social VAT at:</t>
  </si>
  <si>
    <t>Adjust the figures in these cells to adjust VAT element across whole spreadsheet</t>
  </si>
  <si>
    <t>Ref.</t>
  </si>
  <si>
    <t>Sheet 1</t>
  </si>
  <si>
    <t>Sheet 2</t>
  </si>
  <si>
    <t>Sheet 3</t>
  </si>
  <si>
    <t>Sheet 4</t>
  </si>
  <si>
    <t>SITE AND SOCIAL TOTALS</t>
  </si>
  <si>
    <t>NETT</t>
  </si>
  <si>
    <t>TOTAL inc. all VAT</t>
  </si>
  <si>
    <t>Vat chk</t>
  </si>
  <si>
    <t>totals check</t>
  </si>
  <si>
    <t>Nett totals check</t>
  </si>
  <si>
    <t>Audit Check Cells with Financial Return Should be zero</t>
  </si>
  <si>
    <t>PLEASE DO NOT EDIT THIS PAGE</t>
  </si>
  <si>
    <t>How have they Paid</t>
  </si>
  <si>
    <t>Card</t>
  </si>
  <si>
    <t>Cash</t>
  </si>
  <si>
    <t>Cheque</t>
  </si>
  <si>
    <t>Bank transfer</t>
  </si>
  <si>
    <t>Paid</t>
  </si>
  <si>
    <t>TOTAL Paid</t>
  </si>
  <si>
    <t>FEES</t>
  </si>
  <si>
    <t>Note: Change the fee in this box to adjust the spreadsheet</t>
  </si>
  <si>
    <t>Future use</t>
  </si>
  <si>
    <t>CHARGES</t>
  </si>
  <si>
    <t>Bank Transfer</t>
  </si>
  <si>
    <t>Charges</t>
  </si>
  <si>
    <t>Totals</t>
  </si>
  <si>
    <t>Means of Payment</t>
  </si>
  <si>
    <t xml:space="preserve"> Note: This box just shows figures and is not necessarily applied to transaction</t>
  </si>
  <si>
    <t>TOTAL Fees Incured</t>
  </si>
  <si>
    <t>Total Fees (this page)</t>
  </si>
  <si>
    <t xml:space="preserve"> √   (tick box when arrived)</t>
  </si>
  <si>
    <t>Check</t>
  </si>
  <si>
    <t>TOTAL Charges</t>
  </si>
  <si>
    <t>Workings sheet</t>
  </si>
  <si>
    <t>Total number of units</t>
  </si>
  <si>
    <t>Current VAT on Goods</t>
  </si>
  <si>
    <t>Charges on PURCHASES</t>
  </si>
  <si>
    <t>Rev 03</t>
  </si>
  <si>
    <t>Worksheet Revisoin Number:</t>
  </si>
  <si>
    <t xml:space="preserve">There are Eight sheets (excluding instructions) in these returns, with sufficient space for sixty vans. </t>
  </si>
  <si>
    <t>Chk Box for Rally Cost</t>
  </si>
  <si>
    <t>Chk box for Sumup payment received</t>
  </si>
  <si>
    <t>Payment Selection</t>
  </si>
  <si>
    <r>
      <t>On INFO SHEET  - Yellow Cells - Enter Rally Name in</t>
    </r>
    <r>
      <rPr>
        <b/>
        <sz val="10"/>
        <color indexed="10"/>
        <rFont val="Arial"/>
        <family val="2"/>
      </rPr>
      <t xml:space="preserve"> Cell C1,</t>
    </r>
    <r>
      <rPr>
        <b/>
        <sz val="10"/>
        <rFont val="Arial"/>
        <family val="2"/>
      </rPr>
      <t xml:space="preserve"> Site Fee per Night in </t>
    </r>
    <r>
      <rPr>
        <b/>
        <sz val="10"/>
        <color indexed="10"/>
        <rFont val="Arial"/>
        <family val="2"/>
      </rPr>
      <t>Cell D2</t>
    </r>
    <r>
      <rPr>
        <b/>
        <sz val="10"/>
        <rFont val="Arial"/>
        <family val="2"/>
      </rPr>
      <t>, Rally and Admin Fee in</t>
    </r>
    <r>
      <rPr>
        <b/>
        <sz val="10"/>
        <color indexed="10"/>
        <rFont val="Arial"/>
        <family val="2"/>
      </rPr>
      <t xml:space="preserve"> Cell E2</t>
    </r>
  </si>
  <si>
    <r>
      <t xml:space="preserve">On INFO SHEET - Enter Adult Social Fee in </t>
    </r>
    <r>
      <rPr>
        <b/>
        <sz val="11"/>
        <color indexed="10"/>
        <rFont val="Calibri"/>
        <family val="2"/>
      </rPr>
      <t>Cell E4</t>
    </r>
    <r>
      <rPr>
        <b/>
        <sz val="11"/>
        <color indexed="8"/>
        <rFont val="Calibri"/>
        <family val="2"/>
      </rPr>
      <t xml:space="preserve">, Teenage Social Fee in </t>
    </r>
    <r>
      <rPr>
        <b/>
        <sz val="11"/>
        <color indexed="10"/>
        <rFont val="Calibri"/>
        <family val="2"/>
      </rPr>
      <t>Cell F4</t>
    </r>
    <r>
      <rPr>
        <b/>
        <sz val="11"/>
        <color indexed="8"/>
        <rFont val="Calibri"/>
        <family val="2"/>
      </rPr>
      <t>, and Child Social Fee in</t>
    </r>
    <r>
      <rPr>
        <b/>
        <sz val="11"/>
        <color indexed="10"/>
        <rFont val="Calibri"/>
        <family val="2"/>
      </rPr>
      <t xml:space="preserve"> Cell G4</t>
    </r>
  </si>
  <si>
    <r>
      <t xml:space="preserve">On INFO SHEET - Enter Ralliers Name in Column C,  No of Nights in </t>
    </r>
    <r>
      <rPr>
        <b/>
        <sz val="10"/>
        <color indexed="10"/>
        <rFont val="Arial"/>
        <family val="2"/>
      </rPr>
      <t>Column D     NB If on rally No of nights attended is different or the rallier does not show up, change to No of nights actually attended or 0 (Zero)</t>
    </r>
  </si>
  <si>
    <r>
      <t xml:space="preserve">On INFO SHEET - Enter number of persons attending social as follows. Adults in </t>
    </r>
    <r>
      <rPr>
        <b/>
        <sz val="10"/>
        <color indexed="10"/>
        <rFont val="Arial"/>
        <family val="2"/>
      </rPr>
      <t>Column E</t>
    </r>
    <r>
      <rPr>
        <b/>
        <sz val="10"/>
        <rFont val="Arial"/>
        <family val="2"/>
      </rPr>
      <t xml:space="preserve"> - Teenages in </t>
    </r>
    <r>
      <rPr>
        <b/>
        <sz val="10"/>
        <color indexed="10"/>
        <rFont val="Arial"/>
        <family val="2"/>
      </rPr>
      <t>Column F</t>
    </r>
    <r>
      <rPr>
        <b/>
        <sz val="10"/>
        <rFont val="Arial"/>
        <family val="2"/>
      </rPr>
      <t xml:space="preserve"> - Children in </t>
    </r>
    <r>
      <rPr>
        <b/>
        <sz val="10"/>
        <color indexed="10"/>
        <rFont val="Arial"/>
        <family val="2"/>
      </rPr>
      <t>Column G</t>
    </r>
  </si>
  <si>
    <r>
      <t xml:space="preserve">On INFO SHEET, Enter Ralliers Vehicle Reg No in </t>
    </r>
    <r>
      <rPr>
        <b/>
        <sz val="10"/>
        <color indexed="10"/>
        <rFont val="Arial"/>
        <family val="2"/>
      </rPr>
      <t>Column H</t>
    </r>
    <r>
      <rPr>
        <b/>
        <sz val="10"/>
        <rFont val="Arial"/>
        <family val="2"/>
      </rPr>
      <t xml:space="preserve">, Their Home Centre in </t>
    </r>
    <r>
      <rPr>
        <b/>
        <sz val="10"/>
        <color indexed="10"/>
        <rFont val="Arial"/>
        <family val="2"/>
      </rPr>
      <t>Column I</t>
    </r>
    <r>
      <rPr>
        <b/>
        <sz val="10"/>
        <rFont val="Arial"/>
        <family val="2"/>
      </rPr>
      <t xml:space="preserve">, Their approx arrival time (eg 4pm) in </t>
    </r>
    <r>
      <rPr>
        <b/>
        <sz val="10"/>
        <color indexed="10"/>
        <rFont val="Arial"/>
        <family val="2"/>
      </rPr>
      <t xml:space="preserve">Column J , </t>
    </r>
    <r>
      <rPr>
        <b/>
        <sz val="10"/>
        <rFont val="Arial"/>
        <family val="2"/>
      </rPr>
      <t xml:space="preserve">their contact Tel No (as a 2 part No e.g. 01865 000000) in </t>
    </r>
    <r>
      <rPr>
        <b/>
        <sz val="10"/>
        <color indexed="10"/>
        <rFont val="Arial"/>
        <family val="2"/>
      </rPr>
      <t>Column K</t>
    </r>
  </si>
  <si>
    <t>On INFO SHEET - Select cell in Column L then from the dropdown menu select either Card/Cash/Cheque/Bank Transfer. This is import that this is done so that the correct charges are applied to the financial return</t>
  </si>
  <si>
    <r>
      <t xml:space="preserve">Select FINANCIAL RETURN and enter Raffle Takings in cell </t>
    </r>
    <r>
      <rPr>
        <b/>
        <sz val="10"/>
        <color indexed="10"/>
        <rFont val="Arial"/>
        <family val="2"/>
      </rPr>
      <t xml:space="preserve">E16 </t>
    </r>
    <r>
      <rPr>
        <b/>
        <sz val="10"/>
        <rFont val="Arial"/>
        <family val="2"/>
      </rPr>
      <t>and Donations in cell</t>
    </r>
    <r>
      <rPr>
        <b/>
        <sz val="10"/>
        <color indexed="10"/>
        <rFont val="Arial"/>
        <family val="2"/>
      </rPr>
      <t xml:space="preserve"> B33 </t>
    </r>
    <r>
      <rPr>
        <b/>
        <sz val="10"/>
        <rFont val="Arial"/>
        <family val="2"/>
      </rPr>
      <t>and Bonus Ball or other such income in cell</t>
    </r>
    <r>
      <rPr>
        <b/>
        <sz val="10"/>
        <color indexed="10"/>
        <rFont val="Arial"/>
        <family val="2"/>
      </rPr>
      <t xml:space="preserve"> B34</t>
    </r>
  </si>
  <si>
    <t>into cell D2 on SHEET 1</t>
  </si>
  <si>
    <t>Rev 06</t>
  </si>
  <si>
    <t>**Enter Rally name here**</t>
  </si>
  <si>
    <t>** NOTE: Enter fees and exclude VAT **</t>
  </si>
  <si>
    <t>To find out how much to write on the envelopes per Van, look at the Total in column R on the tabs labeled 'Return P1-P4', which updates the totals and adds the correct rate of VAT.</t>
  </si>
  <si>
    <t>Future Box</t>
  </si>
  <si>
    <t>Area below used for Treasurer</t>
  </si>
  <si>
    <t>Card Totals</t>
  </si>
  <si>
    <t>Enter Bank transfer totals taken here from bank account</t>
  </si>
  <si>
    <t>Enter card totals taken here from sumup</t>
  </si>
  <si>
    <t>Bank transfer Totals</t>
  </si>
  <si>
    <t>Cash Totals</t>
  </si>
  <si>
    <t>Treasurer Audit Check Cells with Financial Return Should be zero</t>
  </si>
  <si>
    <t>Cheques</t>
  </si>
  <si>
    <t>Cheques Total</t>
  </si>
  <si>
    <t xml:space="preserve">TOTAL </t>
  </si>
  <si>
    <t>(If negative not enough money received)</t>
  </si>
  <si>
    <t>Rally and Admin EXEMPT</t>
  </si>
  <si>
    <t>Rally Admin fee Exempt</t>
  </si>
  <si>
    <t>EXEMPT</t>
  </si>
  <si>
    <t>R&amp;A fee paid</t>
  </si>
  <si>
    <t>Rally and admin fee</t>
  </si>
  <si>
    <t>TOTAL NUMBER OF PEOPLE ATTENDING</t>
  </si>
  <si>
    <t>TOTAL PEOPLE</t>
  </si>
  <si>
    <t>Change box to EXEMPT</t>
  </si>
  <si>
    <t>if no R&amp;A fee to paid</t>
  </si>
  <si>
    <t>On the drop down menu if Rally and admin fee is not paid, click EXEMPT otherwise leave as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</si>
</sst>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%"/>
    <numFmt numFmtId="166" formatCode="#,##0_ ;\-#,##0\ "/>
  </numFmts>
  <fonts count="4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b/>
      <sz val="6"/>
      <color indexed="10"/>
      <name val="Arial"/>
      <family val="2"/>
    </font>
    <font>
      <sz val="6"/>
      <color indexed="6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3" tint="0.79998168889431442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Wingdings"/>
      <charset val="2"/>
    </font>
    <font>
      <sz val="11"/>
      <color theme="1"/>
      <name val="Calibri"/>
      <family val="2"/>
    </font>
    <font>
      <b/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" fillId="0" borderId="0"/>
  </cellStyleXfs>
  <cellXfs count="405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/>
    <xf numFmtId="44" fontId="3" fillId="3" borderId="7" xfId="1" applyFont="1" applyFill="1" applyBorder="1" applyProtection="1"/>
    <xf numFmtId="44" fontId="3" fillId="3" borderId="8" xfId="1" applyFont="1" applyFill="1" applyBorder="1" applyProtection="1"/>
    <xf numFmtId="0" fontId="5" fillId="3" borderId="3" xfId="0" applyFont="1" applyFill="1" applyBorder="1" applyAlignment="1">
      <alignment horizontal="right"/>
    </xf>
    <xf numFmtId="44" fontId="5" fillId="3" borderId="3" xfId="0" applyNumberFormat="1" applyFont="1" applyFill="1" applyBorder="1"/>
    <xf numFmtId="44" fontId="5" fillId="3" borderId="3" xfId="1" applyFont="1" applyFill="1" applyBorder="1" applyProtection="1"/>
    <xf numFmtId="0" fontId="5" fillId="3" borderId="3" xfId="0" applyFont="1" applyFill="1" applyBorder="1"/>
    <xf numFmtId="0" fontId="1" fillId="0" borderId="0" xfId="0" applyFont="1"/>
    <xf numFmtId="0" fontId="0" fillId="0" borderId="9" xfId="0" applyBorder="1" applyProtection="1">
      <protection locked="0"/>
    </xf>
    <xf numFmtId="44" fontId="28" fillId="0" borderId="10" xfId="1" applyFont="1" applyBorder="1" applyProtection="1">
      <protection locked="0"/>
    </xf>
    <xf numFmtId="0" fontId="0" fillId="0" borderId="11" xfId="0" applyBorder="1" applyProtection="1">
      <protection locked="0"/>
    </xf>
    <xf numFmtId="44" fontId="28" fillId="0" borderId="12" xfId="1" applyFont="1" applyBorder="1" applyProtection="1">
      <protection locked="0"/>
    </xf>
    <xf numFmtId="44" fontId="28" fillId="0" borderId="13" xfId="1" applyFont="1" applyBorder="1" applyProtection="1">
      <protection locked="0"/>
    </xf>
    <xf numFmtId="44" fontId="3" fillId="3" borderId="25" xfId="1" applyFont="1" applyFill="1" applyBorder="1" applyProtection="1"/>
    <xf numFmtId="44" fontId="3" fillId="4" borderId="3" xfId="1" applyFont="1" applyFill="1" applyBorder="1" applyProtection="1">
      <protection locked="0"/>
    </xf>
    <xf numFmtId="0" fontId="0" fillId="2" borderId="0" xfId="0" applyFill="1"/>
    <xf numFmtId="44" fontId="3" fillId="4" borderId="29" xfId="1" applyFont="1" applyFill="1" applyBorder="1" applyProtection="1">
      <protection locked="0"/>
    </xf>
    <xf numFmtId="0" fontId="0" fillId="0" borderId="6" xfId="0" applyBorder="1"/>
    <xf numFmtId="0" fontId="0" fillId="5" borderId="21" xfId="0" applyFill="1" applyBorder="1"/>
    <xf numFmtId="0" fontId="0" fillId="2" borderId="27" xfId="0" applyFill="1" applyBorder="1"/>
    <xf numFmtId="0" fontId="1" fillId="0" borderId="0" xfId="0" applyFont="1" applyAlignment="1">
      <alignment horizontal="left"/>
    </xf>
    <xf numFmtId="0" fontId="1" fillId="2" borderId="27" xfId="0" applyFont="1" applyFill="1" applyBorder="1"/>
    <xf numFmtId="0" fontId="0" fillId="2" borderId="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6" fillId="0" borderId="0" xfId="0" applyFont="1"/>
    <xf numFmtId="44" fontId="28" fillId="4" borderId="5" xfId="1" applyFont="1" applyFill="1" applyBorder="1" applyProtection="1">
      <protection locked="0"/>
    </xf>
    <xf numFmtId="44" fontId="28" fillId="3" borderId="5" xfId="1" applyFont="1" applyFill="1" applyBorder="1" applyProtection="1"/>
    <xf numFmtId="44" fontId="28" fillId="2" borderId="31" xfId="1" applyFont="1" applyFill="1" applyBorder="1" applyProtection="1"/>
    <xf numFmtId="0" fontId="0" fillId="7" borderId="0" xfId="0" applyFill="1"/>
    <xf numFmtId="0" fontId="1" fillId="8" borderId="3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4" fontId="3" fillId="3" borderId="0" xfId="1" applyFont="1" applyFill="1" applyBorder="1" applyProtection="1"/>
    <xf numFmtId="44" fontId="3" fillId="9" borderId="7" xfId="1" applyFont="1" applyFill="1" applyBorder="1" applyProtection="1"/>
    <xf numFmtId="44" fontId="3" fillId="9" borderId="8" xfId="1" applyFont="1" applyFill="1" applyBorder="1" applyProtection="1"/>
    <xf numFmtId="0" fontId="32" fillId="0" borderId="0" xfId="0" applyFont="1"/>
    <xf numFmtId="0" fontId="1" fillId="10" borderId="27" xfId="0" applyFont="1" applyFill="1" applyBorder="1"/>
    <xf numFmtId="44" fontId="3" fillId="4" borderId="34" xfId="1" applyFont="1" applyFill="1" applyBorder="1" applyProtection="1">
      <protection locked="0"/>
    </xf>
    <xf numFmtId="44" fontId="3" fillId="3" borderId="34" xfId="1" applyFont="1" applyFill="1" applyBorder="1" applyProtection="1"/>
    <xf numFmtId="0" fontId="32" fillId="8" borderId="40" xfId="0" applyFont="1" applyFill="1" applyBorder="1"/>
    <xf numFmtId="0" fontId="32" fillId="8" borderId="41" xfId="0" applyFont="1" applyFill="1" applyBorder="1"/>
    <xf numFmtId="0" fontId="32" fillId="0" borderId="7" xfId="0" applyFont="1" applyBorder="1"/>
    <xf numFmtId="0" fontId="30" fillId="0" borderId="0" xfId="0" applyFont="1"/>
    <xf numFmtId="164" fontId="7" fillId="3" borderId="43" xfId="1" applyNumberFormat="1" applyFont="1" applyFill="1" applyBorder="1" applyAlignment="1" applyProtection="1">
      <alignment horizontal="right"/>
    </xf>
    <xf numFmtId="164" fontId="7" fillId="3" borderId="28" xfId="1" applyNumberFormat="1" applyFont="1" applyFill="1" applyBorder="1" applyAlignment="1" applyProtection="1">
      <alignment horizontal="right"/>
    </xf>
    <xf numFmtId="0" fontId="1" fillId="0" borderId="21" xfId="0" applyFont="1" applyBorder="1" applyAlignment="1">
      <alignment horizontal="center"/>
    </xf>
    <xf numFmtId="0" fontId="33" fillId="10" borderId="27" xfId="0" applyFont="1" applyFill="1" applyBorder="1"/>
    <xf numFmtId="0" fontId="0" fillId="2" borderId="2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1" xfId="0" applyFill="1" applyBorder="1"/>
    <xf numFmtId="0" fontId="0" fillId="2" borderId="6" xfId="0" applyFill="1" applyBorder="1"/>
    <xf numFmtId="0" fontId="0" fillId="2" borderId="31" xfId="0" applyFill="1" applyBorder="1"/>
    <xf numFmtId="0" fontId="0" fillId="2" borderId="1" xfId="0" applyFill="1" applyBorder="1"/>
    <xf numFmtId="0" fontId="0" fillId="2" borderId="44" xfId="0" applyFill="1" applyBorder="1"/>
    <xf numFmtId="0" fontId="0" fillId="2" borderId="30" xfId="0" applyFill="1" applyBorder="1"/>
    <xf numFmtId="0" fontId="25" fillId="0" borderId="3" xfId="3" applyFont="1" applyBorder="1" applyProtection="1">
      <protection locked="0"/>
    </xf>
    <xf numFmtId="0" fontId="4" fillId="2" borderId="8" xfId="0" applyFont="1" applyFill="1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44" fontId="3" fillId="0" borderId="0" xfId="1" applyFont="1" applyFill="1" applyBorder="1" applyProtection="1"/>
    <xf numFmtId="44" fontId="5" fillId="0" borderId="0" xfId="1" applyFont="1" applyFill="1" applyBorder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/>
    <xf numFmtId="0" fontId="32" fillId="8" borderId="40" xfId="0" applyFont="1" applyFill="1" applyBorder="1" applyAlignment="1">
      <alignment vertical="center"/>
    </xf>
    <xf numFmtId="0" fontId="4" fillId="2" borderId="5" xfId="0" applyFont="1" applyFill="1" applyBorder="1"/>
    <xf numFmtId="44" fontId="3" fillId="3" borderId="5" xfId="1" applyFont="1" applyFill="1" applyBorder="1" applyProtection="1"/>
    <xf numFmtId="44" fontId="3" fillId="9" borderId="5" xfId="1" applyFont="1" applyFill="1" applyBorder="1" applyProtection="1"/>
    <xf numFmtId="0" fontId="31" fillId="0" borderId="0" xfId="0" applyFont="1" applyAlignment="1">
      <alignment horizontal="center" vertical="center"/>
    </xf>
    <xf numFmtId="164" fontId="7" fillId="3" borderId="45" xfId="1" applyNumberFormat="1" applyFont="1" applyFill="1" applyBorder="1" applyAlignment="1" applyProtection="1">
      <alignment horizontal="right"/>
    </xf>
    <xf numFmtId="0" fontId="35" fillId="7" borderId="0" xfId="0" quotePrefix="1" applyFont="1" applyFill="1"/>
    <xf numFmtId="0" fontId="35" fillId="7" borderId="0" xfId="0" quotePrefix="1" applyFont="1" applyFill="1" applyAlignment="1">
      <alignment horizontal="center" vertical="center"/>
    </xf>
    <xf numFmtId="0" fontId="0" fillId="7" borderId="5" xfId="0" applyFill="1" applyBorder="1"/>
    <xf numFmtId="0" fontId="34" fillId="0" borderId="0" xfId="0" applyFont="1" applyAlignment="1">
      <alignment horizontal="center"/>
    </xf>
    <xf numFmtId="0" fontId="0" fillId="0" borderId="34" xfId="0" applyBorder="1" applyProtection="1">
      <protection locked="0"/>
    </xf>
    <xf numFmtId="0" fontId="0" fillId="0" borderId="26" xfId="0" applyBorder="1" applyProtection="1">
      <protection locked="0"/>
    </xf>
    <xf numFmtId="44" fontId="3" fillId="9" borderId="2" xfId="1" applyFont="1" applyFill="1" applyBorder="1" applyProtection="1"/>
    <xf numFmtId="164" fontId="7" fillId="3" borderId="46" xfId="1" applyNumberFormat="1" applyFont="1" applyFill="1" applyBorder="1" applyAlignment="1" applyProtection="1">
      <alignment horizontal="right"/>
    </xf>
    <xf numFmtId="3" fontId="7" fillId="3" borderId="46" xfId="1" applyNumberFormat="1" applyFont="1" applyFill="1" applyBorder="1" applyAlignment="1" applyProtection="1">
      <alignment horizontal="right"/>
    </xf>
    <xf numFmtId="0" fontId="1" fillId="2" borderId="33" xfId="0" applyFont="1" applyFill="1" applyBorder="1" applyAlignment="1">
      <alignment horizontal="center"/>
    </xf>
    <xf numFmtId="44" fontId="3" fillId="12" borderId="28" xfId="1" applyFont="1" applyFill="1" applyBorder="1" applyProtection="1">
      <protection locked="0"/>
    </xf>
    <xf numFmtId="10" fontId="0" fillId="13" borderId="0" xfId="0" applyNumberFormat="1" applyFill="1"/>
    <xf numFmtId="0" fontId="0" fillId="13" borderId="0" xfId="0" applyFill="1"/>
    <xf numFmtId="0" fontId="31" fillId="0" borderId="0" xfId="0" applyFont="1"/>
    <xf numFmtId="0" fontId="0" fillId="14" borderId="0" xfId="0" applyFill="1"/>
    <xf numFmtId="0" fontId="1" fillId="14" borderId="0" xfId="0" applyFont="1" applyFill="1"/>
    <xf numFmtId="0" fontId="1" fillId="14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right"/>
    </xf>
    <xf numFmtId="44" fontId="28" fillId="3" borderId="50" xfId="1" applyFont="1" applyFill="1" applyBorder="1" applyProtection="1"/>
    <xf numFmtId="44" fontId="28" fillId="3" borderId="46" xfId="1" applyFont="1" applyFill="1" applyBorder="1" applyProtection="1"/>
    <xf numFmtId="0" fontId="12" fillId="3" borderId="51" xfId="0" applyFont="1" applyFill="1" applyBorder="1" applyAlignment="1">
      <alignment horizontal="right"/>
    </xf>
    <xf numFmtId="8" fontId="0" fillId="3" borderId="46" xfId="0" applyNumberFormat="1" applyFill="1" applyBorder="1"/>
    <xf numFmtId="0" fontId="12" fillId="14" borderId="0" xfId="0" applyFont="1" applyFill="1" applyAlignment="1">
      <alignment horizontal="right"/>
    </xf>
    <xf numFmtId="44" fontId="28" fillId="14" borderId="0" xfId="1" applyFont="1" applyFill="1" applyBorder="1" applyProtection="1"/>
    <xf numFmtId="8" fontId="0" fillId="14" borderId="0" xfId="0" applyNumberFormat="1" applyFill="1"/>
    <xf numFmtId="0" fontId="0" fillId="14" borderId="0" xfId="0" applyFill="1" applyAlignment="1">
      <alignment horizontal="center"/>
    </xf>
    <xf numFmtId="0" fontId="1" fillId="9" borderId="9" xfId="0" applyFont="1" applyFill="1" applyBorder="1"/>
    <xf numFmtId="0" fontId="1" fillId="9" borderId="22" xfId="0" applyFont="1" applyFill="1" applyBorder="1"/>
    <xf numFmtId="0" fontId="1" fillId="10" borderId="25" xfId="0" applyFont="1" applyFill="1" applyBorder="1"/>
    <xf numFmtId="0" fontId="1" fillId="10" borderId="52" xfId="0" applyFont="1" applyFill="1" applyBorder="1"/>
    <xf numFmtId="8" fontId="28" fillId="3" borderId="50" xfId="1" applyNumberFormat="1" applyFont="1" applyFill="1" applyBorder="1" applyProtection="1"/>
    <xf numFmtId="44" fontId="0" fillId="3" borderId="46" xfId="0" applyNumberFormat="1" applyFill="1" applyBorder="1"/>
    <xf numFmtId="0" fontId="12" fillId="9" borderId="35" xfId="0" applyFont="1" applyFill="1" applyBorder="1" applyAlignment="1">
      <alignment horizontal="right"/>
    </xf>
    <xf numFmtId="44" fontId="36" fillId="9" borderId="53" xfId="0" applyNumberFormat="1" applyFont="1" applyFill="1" applyBorder="1"/>
    <xf numFmtId="44" fontId="0" fillId="3" borderId="7" xfId="0" applyNumberFormat="1" applyFill="1" applyBorder="1" applyProtection="1">
      <protection locked="0"/>
    </xf>
    <xf numFmtId="8" fontId="0" fillId="3" borderId="7" xfId="0" applyNumberFormat="1" applyFill="1" applyBorder="1" applyProtection="1">
      <protection locked="0"/>
    </xf>
    <xf numFmtId="44" fontId="0" fillId="3" borderId="8" xfId="0" applyNumberFormat="1" applyFill="1" applyBorder="1" applyProtection="1">
      <protection locked="0"/>
    </xf>
    <xf numFmtId="8" fontId="0" fillId="3" borderId="8" xfId="0" applyNumberFormat="1" applyFill="1" applyBorder="1" applyProtection="1">
      <protection locked="0"/>
    </xf>
    <xf numFmtId="0" fontId="26" fillId="0" borderId="26" xfId="0" applyFont="1" applyBorder="1" applyProtection="1">
      <protection locked="0"/>
    </xf>
    <xf numFmtId="44" fontId="25" fillId="0" borderId="22" xfId="0" applyNumberFormat="1" applyFont="1" applyBorder="1" applyProtection="1">
      <protection locked="0"/>
    </xf>
    <xf numFmtId="44" fontId="26" fillId="0" borderId="22" xfId="0" applyNumberFormat="1" applyFont="1" applyBorder="1" applyProtection="1">
      <protection locked="0"/>
    </xf>
    <xf numFmtId="0" fontId="26" fillId="0" borderId="26" xfId="0" applyFont="1" applyBorder="1" applyAlignment="1" applyProtection="1">
      <alignment horizontal="left"/>
      <protection locked="0"/>
    </xf>
    <xf numFmtId="44" fontId="25" fillId="0" borderId="22" xfId="0" applyNumberFormat="1" applyFont="1" applyBorder="1" applyAlignment="1" applyProtection="1">
      <alignment horizontal="left"/>
      <protection locked="0"/>
    </xf>
    <xf numFmtId="44" fontId="0" fillId="3" borderId="30" xfId="0" applyNumberFormat="1" applyFill="1" applyBorder="1" applyProtection="1">
      <protection locked="0"/>
    </xf>
    <xf numFmtId="8" fontId="0" fillId="3" borderId="2" xfId="0" applyNumberFormat="1" applyFill="1" applyBorder="1" applyProtection="1">
      <protection locked="0"/>
    </xf>
    <xf numFmtId="8" fontId="0" fillId="3" borderId="27" xfId="0" applyNumberFormat="1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44" fontId="8" fillId="3" borderId="3" xfId="1" applyFont="1" applyFill="1" applyBorder="1" applyAlignment="1" applyProtection="1">
      <alignment vertical="center"/>
    </xf>
    <xf numFmtId="166" fontId="8" fillId="3" borderId="3" xfId="1" applyNumberFormat="1" applyFont="1" applyFill="1" applyBorder="1" applyAlignment="1" applyProtection="1">
      <alignment horizontal="center" vertical="center"/>
    </xf>
    <xf numFmtId="44" fontId="8" fillId="0" borderId="0" xfId="1" applyFont="1" applyFill="1" applyAlignment="1" applyProtection="1">
      <alignment vertical="center"/>
    </xf>
    <xf numFmtId="166" fontId="8" fillId="0" borderId="0" xfId="1" applyNumberFormat="1" applyFont="1" applyFill="1" applyAlignment="1" applyProtection="1">
      <alignment horizontal="center" vertical="center"/>
    </xf>
    <xf numFmtId="44" fontId="10" fillId="3" borderId="63" xfId="1" applyFont="1" applyFill="1" applyBorder="1" applyAlignment="1" applyProtection="1">
      <alignment vertical="center"/>
    </xf>
    <xf numFmtId="44" fontId="10" fillId="3" borderId="64" xfId="1" applyFont="1" applyFill="1" applyBorder="1" applyAlignment="1" applyProtection="1">
      <alignment vertical="center"/>
    </xf>
    <xf numFmtId="44" fontId="10" fillId="3" borderId="42" xfId="1" applyFont="1" applyFill="1" applyBorder="1" applyAlignment="1" applyProtection="1">
      <alignment vertical="center"/>
    </xf>
    <xf numFmtId="166" fontId="10" fillId="3" borderId="62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0" fontId="3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6" xfId="1" applyFont="1" applyFill="1" applyBorder="1" applyProtection="1"/>
    <xf numFmtId="0" fontId="3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7" fillId="10" borderId="0" xfId="0" applyFont="1" applyFill="1" applyAlignment="1">
      <alignment horizontal="center"/>
    </xf>
    <xf numFmtId="0" fontId="37" fillId="10" borderId="27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0" fillId="10" borderId="33" xfId="0" applyFont="1" applyFill="1" applyBorder="1"/>
    <xf numFmtId="0" fontId="30" fillId="10" borderId="40" xfId="0" applyFont="1" applyFill="1" applyBorder="1"/>
    <xf numFmtId="164" fontId="0" fillId="10" borderId="3" xfId="0" applyNumberFormat="1" applyFill="1" applyBorder="1"/>
    <xf numFmtId="0" fontId="30" fillId="10" borderId="3" xfId="0" applyFont="1" applyFill="1" applyBorder="1"/>
    <xf numFmtId="0" fontId="30" fillId="0" borderId="0" xfId="0" applyFont="1" applyAlignment="1">
      <alignment horizontal="center" vertical="center"/>
    </xf>
    <xf numFmtId="0" fontId="38" fillId="0" borderId="0" xfId="0" applyFont="1"/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9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29" fillId="0" borderId="3" xfId="2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4" fontId="30" fillId="8" borderId="3" xfId="0" applyNumberFormat="1" applyFont="1" applyFill="1" applyBorder="1" applyProtection="1">
      <protection locked="0"/>
    </xf>
    <xf numFmtId="0" fontId="30" fillId="8" borderId="3" xfId="0" applyFont="1" applyFill="1" applyBorder="1" applyProtection="1">
      <protection locked="0"/>
    </xf>
    <xf numFmtId="4" fontId="30" fillId="8" borderId="3" xfId="0" applyNumberFormat="1" applyFont="1" applyFill="1" applyBorder="1" applyProtection="1">
      <protection locked="0"/>
    </xf>
    <xf numFmtId="0" fontId="41" fillId="0" borderId="0" xfId="0" applyFont="1"/>
    <xf numFmtId="0" fontId="42" fillId="0" borderId="0" xfId="0" applyFont="1"/>
    <xf numFmtId="44" fontId="3" fillId="3" borderId="21" xfId="1" applyFont="1" applyFill="1" applyBorder="1" applyProtection="1"/>
    <xf numFmtId="0" fontId="0" fillId="0" borderId="21" xfId="0" applyBorder="1"/>
    <xf numFmtId="44" fontId="3" fillId="0" borderId="40" xfId="1" applyFont="1" applyFill="1" applyBorder="1" applyProtection="1"/>
    <xf numFmtId="0" fontId="30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" fillId="2" borderId="40" xfId="0" applyFont="1" applyFill="1" applyBorder="1"/>
    <xf numFmtId="0" fontId="1" fillId="2" borderId="41" xfId="0" applyFont="1" applyFill="1" applyBorder="1"/>
    <xf numFmtId="0" fontId="11" fillId="5" borderId="40" xfId="0" applyFont="1" applyFill="1" applyBorder="1"/>
    <xf numFmtId="0" fontId="11" fillId="5" borderId="41" xfId="0" applyFont="1" applyFill="1" applyBorder="1"/>
    <xf numFmtId="0" fontId="1" fillId="5" borderId="33" xfId="0" applyFont="1" applyFill="1" applyBorder="1"/>
    <xf numFmtId="0" fontId="1" fillId="5" borderId="41" xfId="0" applyFont="1" applyFill="1" applyBorder="1"/>
    <xf numFmtId="0" fontId="1" fillId="4" borderId="33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0" fontId="1" fillId="4" borderId="41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49" fontId="40" fillId="15" borderId="40" xfId="0" applyNumberFormat="1" applyFont="1" applyFill="1" applyBorder="1" applyAlignment="1">
      <alignment wrapText="1"/>
    </xf>
    <xf numFmtId="49" fontId="40" fillId="15" borderId="41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0" fillId="2" borderId="2" xfId="0" applyFill="1" applyBorder="1" applyAlignment="1">
      <alignment horizontal="center" textRotation="180"/>
    </xf>
    <xf numFmtId="0" fontId="0" fillId="2" borderId="5" xfId="0" applyFill="1" applyBorder="1" applyAlignment="1">
      <alignment horizontal="center" textRotation="180"/>
    </xf>
    <xf numFmtId="0" fontId="34" fillId="2" borderId="33" xfId="0" applyFont="1" applyFill="1" applyBorder="1" applyAlignment="1">
      <alignment horizontal="center"/>
    </xf>
    <xf numFmtId="0" fontId="34" fillId="2" borderId="40" xfId="0" applyFont="1" applyFill="1" applyBorder="1" applyAlignment="1">
      <alignment horizontal="center"/>
    </xf>
    <xf numFmtId="0" fontId="34" fillId="2" borderId="41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7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6" borderId="51" xfId="0" applyFont="1" applyFill="1" applyBorder="1" applyAlignment="1">
      <alignment horizontal="center"/>
    </xf>
    <xf numFmtId="0" fontId="1" fillId="6" borderId="60" xfId="0" applyFont="1" applyFill="1" applyBorder="1" applyAlignment="1">
      <alignment horizontal="center"/>
    </xf>
    <xf numFmtId="0" fontId="1" fillId="6" borderId="54" xfId="0" applyFont="1" applyFill="1" applyBorder="1" applyAlignment="1">
      <alignment horizontal="center"/>
    </xf>
    <xf numFmtId="0" fontId="1" fillId="6" borderId="7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3" borderId="48" xfId="0" applyFill="1" applyBorder="1"/>
    <xf numFmtId="0" fontId="0" fillId="3" borderId="52" xfId="0" applyFill="1" applyBorder="1"/>
    <xf numFmtId="0" fontId="0" fillId="14" borderId="18" xfId="0" applyFill="1" applyBorder="1"/>
    <xf numFmtId="0" fontId="11" fillId="14" borderId="0" xfId="0" applyFont="1" applyFill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58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30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0" fillId="16" borderId="0" xfId="0" applyFill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5" xfId="0" applyBorder="1" applyProtection="1">
      <protection locked="0"/>
    </xf>
    <xf numFmtId="0" fontId="0" fillId="0" borderId="65" xfId="0" applyBorder="1" applyAlignment="1">
      <alignment horizontal="center" vertical="center"/>
    </xf>
    <xf numFmtId="0" fontId="0" fillId="0" borderId="58" xfId="0" applyBorder="1" applyProtection="1">
      <protection locked="0"/>
    </xf>
    <xf numFmtId="0" fontId="0" fillId="0" borderId="58" xfId="0" applyBorder="1"/>
    <xf numFmtId="0" fontId="0" fillId="0" borderId="0" xfId="0" applyAlignment="1" applyProtection="1">
      <alignment horizontal="center" vertical="center"/>
    </xf>
    <xf numFmtId="0" fontId="0" fillId="16" borderId="0" xfId="0" applyFill="1" applyProtection="1"/>
    <xf numFmtId="0" fontId="30" fillId="16" borderId="3" xfId="0" applyFont="1" applyFill="1" applyBorder="1" applyAlignment="1" applyProtection="1">
      <alignment horizontal="center"/>
    </xf>
    <xf numFmtId="0" fontId="30" fillId="16" borderId="33" xfId="0" applyFont="1" applyFill="1" applyBorder="1" applyAlignment="1" applyProtection="1">
      <alignment horizontal="center"/>
    </xf>
    <xf numFmtId="0" fontId="30" fillId="16" borderId="62" xfId="0" applyFont="1" applyFill="1" applyBorder="1" applyProtection="1"/>
    <xf numFmtId="0" fontId="0" fillId="0" borderId="0" xfId="0" applyProtection="1"/>
    <xf numFmtId="0" fontId="0" fillId="16" borderId="62" xfId="0" applyFill="1" applyBorder="1" applyProtection="1"/>
    <xf numFmtId="0" fontId="30" fillId="0" borderId="0" xfId="0" applyFont="1" applyProtection="1"/>
    <xf numFmtId="0" fontId="1" fillId="2" borderId="54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2" borderId="56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</xf>
    <xf numFmtId="0" fontId="1" fillId="2" borderId="58" xfId="0" applyFont="1" applyFill="1" applyBorder="1" applyAlignment="1" applyProtection="1">
      <alignment horizontal="center" vertical="center"/>
    </xf>
    <xf numFmtId="0" fontId="1" fillId="2" borderId="59" xfId="0" applyFont="1" applyFill="1" applyBorder="1" applyAlignment="1" applyProtection="1">
      <alignment horizontal="center" vertical="center"/>
    </xf>
    <xf numFmtId="0" fontId="1" fillId="2" borderId="60" xfId="0" applyFont="1" applyFill="1" applyBorder="1" applyAlignment="1" applyProtection="1">
      <alignment horizontal="center" vertical="center"/>
    </xf>
    <xf numFmtId="0" fontId="1" fillId="2" borderId="61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0" fontId="9" fillId="2" borderId="62" xfId="0" applyFont="1" applyFill="1" applyBorder="1" applyAlignment="1" applyProtection="1">
      <alignment horizontal="center" vertical="center"/>
    </xf>
    <xf numFmtId="0" fontId="9" fillId="6" borderId="33" xfId="0" applyFont="1" applyFill="1" applyBorder="1" applyAlignment="1" applyProtection="1">
      <alignment vertical="center"/>
    </xf>
    <xf numFmtId="0" fontId="9" fillId="6" borderId="40" xfId="0" applyFont="1" applyFill="1" applyBorder="1" applyAlignment="1" applyProtection="1">
      <alignment vertical="center"/>
    </xf>
    <xf numFmtId="0" fontId="9" fillId="6" borderId="41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65" xfId="0" applyFont="1" applyFill="1" applyBorder="1" applyAlignment="1" applyProtection="1">
      <alignment horizontal="center" vertical="center"/>
    </xf>
    <xf numFmtId="0" fontId="0" fillId="12" borderId="63" xfId="0" applyFill="1" applyBorder="1" applyProtection="1">
      <protection locked="0"/>
    </xf>
    <xf numFmtId="0" fontId="0" fillId="12" borderId="47" xfId="0" applyFill="1" applyBorder="1" applyProtection="1">
      <protection locked="0"/>
    </xf>
    <xf numFmtId="0" fontId="0" fillId="12" borderId="71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13" borderId="0" xfId="0" applyFill="1" applyProtection="1">
      <protection locked="0"/>
    </xf>
    <xf numFmtId="44" fontId="0" fillId="13" borderId="0" xfId="0" applyNumberFormat="1" applyFill="1" applyProtection="1">
      <protection locked="0"/>
    </xf>
    <xf numFmtId="44" fontId="0" fillId="0" borderId="0" xfId="0" applyNumberFormat="1" applyProtection="1">
      <protection locked="0"/>
    </xf>
    <xf numFmtId="44" fontId="0" fillId="16" borderId="0" xfId="0" applyNumberFormat="1" applyFill="1" applyProtection="1">
      <protection locked="0"/>
    </xf>
    <xf numFmtId="0" fontId="1" fillId="0" borderId="0" xfId="0" applyFont="1" applyAlignment="1" applyProtection="1">
      <alignment vertical="center"/>
    </xf>
    <xf numFmtId="0" fontId="1" fillId="8" borderId="33" xfId="0" applyFont="1" applyFill="1" applyBorder="1" applyAlignment="1" applyProtection="1">
      <alignment vertical="center"/>
    </xf>
    <xf numFmtId="0" fontId="1" fillId="8" borderId="40" xfId="0" applyFont="1" applyFill="1" applyBorder="1" applyAlignment="1" applyProtection="1">
      <alignment vertical="center"/>
    </xf>
    <xf numFmtId="0" fontId="1" fillId="8" borderId="41" xfId="0" applyFont="1" applyFill="1" applyBorder="1" applyAlignment="1" applyProtection="1">
      <alignment vertical="center"/>
    </xf>
    <xf numFmtId="0" fontId="1" fillId="8" borderId="3" xfId="0" applyFont="1" applyFill="1" applyBorder="1" applyAlignment="1" applyProtection="1">
      <alignment horizontal="center" vertical="center"/>
    </xf>
    <xf numFmtId="0" fontId="0" fillId="7" borderId="0" xfId="0" applyFill="1" applyProtection="1">
      <protection locked="0"/>
    </xf>
    <xf numFmtId="0" fontId="1" fillId="2" borderId="63" xfId="0" applyFont="1" applyFill="1" applyBorder="1" applyAlignment="1" applyProtection="1">
      <alignment horizontal="center"/>
      <protection locked="0"/>
    </xf>
    <xf numFmtId="0" fontId="1" fillId="2" borderId="47" xfId="0" applyFont="1" applyFill="1" applyBorder="1" applyAlignment="1" applyProtection="1">
      <alignment horizontal="center"/>
      <protection locked="0"/>
    </xf>
    <xf numFmtId="0" fontId="1" fillId="2" borderId="7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0" fontId="1" fillId="2" borderId="40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7" borderId="0" xfId="0" applyFont="1" applyFill="1" applyProtection="1">
      <protection locked="0"/>
    </xf>
    <xf numFmtId="0" fontId="13" fillId="2" borderId="63" xfId="0" applyFont="1" applyFill="1" applyBorder="1" applyAlignment="1" applyProtection="1">
      <alignment horizontal="center"/>
      <protection locked="0"/>
    </xf>
    <xf numFmtId="0" fontId="13" fillId="2" borderId="47" xfId="0" applyFont="1" applyFill="1" applyBorder="1" applyAlignment="1" applyProtection="1">
      <alignment horizontal="center"/>
      <protection locked="0"/>
    </xf>
    <xf numFmtId="0" fontId="13" fillId="2" borderId="71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center"/>
      <protection locked="0"/>
    </xf>
    <xf numFmtId="0" fontId="14" fillId="2" borderId="17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4" fillId="2" borderId="21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31" xfId="0" applyFon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33" xfId="0" applyFont="1" applyFill="1" applyBorder="1" applyAlignment="1" applyProtection="1">
      <alignment horizontal="center"/>
      <protection locked="0"/>
    </xf>
    <xf numFmtId="0" fontId="14" fillId="2" borderId="40" xfId="0" applyFont="1" applyFill="1" applyBorder="1" applyAlignment="1" applyProtection="1">
      <alignment horizontal="center"/>
      <protection locked="0"/>
    </xf>
    <xf numFmtId="0" fontId="14" fillId="2" borderId="52" xfId="0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14" fillId="2" borderId="22" xfId="0" applyFont="1" applyFill="1" applyBorder="1" applyAlignment="1" applyProtection="1">
      <alignment horizontal="center"/>
      <protection locked="0"/>
    </xf>
    <xf numFmtId="0" fontId="14" fillId="2" borderId="23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Protection="1">
      <protection locked="0"/>
    </xf>
    <xf numFmtId="0" fontId="14" fillId="2" borderId="24" xfId="0" applyFont="1" applyFill="1" applyBorder="1" applyAlignment="1" applyProtection="1">
      <alignment horizontal="center"/>
      <protection locked="0"/>
    </xf>
    <xf numFmtId="44" fontId="3" fillId="10" borderId="34" xfId="1" applyFont="1" applyFill="1" applyBorder="1" applyProtection="1">
      <protection locked="0"/>
    </xf>
    <xf numFmtId="44" fontId="3" fillId="10" borderId="2" xfId="1" applyFont="1" applyFill="1" applyBorder="1" applyProtection="1">
      <protection locked="0"/>
    </xf>
    <xf numFmtId="44" fontId="3" fillId="3" borderId="3" xfId="1" applyFont="1" applyFill="1" applyBorder="1" applyProtection="1">
      <protection locked="0"/>
    </xf>
    <xf numFmtId="44" fontId="3" fillId="2" borderId="0" xfId="1" applyFont="1" applyFill="1" applyBorder="1" applyProtection="1">
      <protection locked="0"/>
    </xf>
    <xf numFmtId="44" fontId="3" fillId="2" borderId="7" xfId="1" applyFont="1" applyFill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44" fontId="3" fillId="10" borderId="26" xfId="1" applyFont="1" applyFill="1" applyBorder="1" applyProtection="1">
      <protection locked="0"/>
    </xf>
    <xf numFmtId="44" fontId="3" fillId="10" borderId="7" xfId="1" applyFont="1" applyFill="1" applyBorder="1" applyProtection="1">
      <protection locked="0"/>
    </xf>
    <xf numFmtId="44" fontId="3" fillId="2" borderId="22" xfId="1" applyFont="1" applyFill="1" applyBorder="1" applyProtection="1">
      <protection locked="0"/>
    </xf>
    <xf numFmtId="44" fontId="3" fillId="10" borderId="29" xfId="1" applyFont="1" applyFill="1" applyBorder="1" applyProtection="1">
      <protection locked="0"/>
    </xf>
    <xf numFmtId="44" fontId="3" fillId="10" borderId="5" xfId="1" applyFont="1" applyFill="1" applyBorder="1" applyProtection="1">
      <protection locked="0"/>
    </xf>
    <xf numFmtId="44" fontId="3" fillId="2" borderId="10" xfId="1" applyFont="1" applyFill="1" applyBorder="1" applyProtection="1">
      <protection locked="0"/>
    </xf>
    <xf numFmtId="44" fontId="3" fillId="3" borderId="7" xfId="1" applyFont="1" applyFill="1" applyBorder="1" applyProtection="1">
      <protection locked="0"/>
    </xf>
    <xf numFmtId="44" fontId="3" fillId="2" borderId="21" xfId="1" applyFont="1" applyFill="1" applyBorder="1" applyProtection="1">
      <protection locked="0"/>
    </xf>
    <xf numFmtId="44" fontId="3" fillId="3" borderId="25" xfId="1" applyFont="1" applyFill="1" applyBorder="1" applyProtection="1">
      <protection locked="0"/>
    </xf>
    <xf numFmtId="44" fontId="3" fillId="2" borderId="1" xfId="1" applyFont="1" applyFill="1" applyBorder="1" applyProtection="1">
      <protection locked="0"/>
    </xf>
    <xf numFmtId="44" fontId="3" fillId="2" borderId="2" xfId="1" applyFont="1" applyFill="1" applyBorder="1" applyProtection="1">
      <protection locked="0"/>
    </xf>
    <xf numFmtId="0" fontId="0" fillId="2" borderId="0" xfId="0" applyFill="1" applyProtection="1">
      <protection locked="0"/>
    </xf>
    <xf numFmtId="44" fontId="3" fillId="3" borderId="33" xfId="1" applyFont="1" applyFill="1" applyBorder="1" applyProtection="1">
      <protection locked="0"/>
    </xf>
    <xf numFmtId="8" fontId="3" fillId="2" borderId="24" xfId="1" applyNumberFormat="1" applyFont="1" applyFill="1" applyBorder="1" applyProtection="1">
      <protection locked="0"/>
    </xf>
    <xf numFmtId="44" fontId="3" fillId="3" borderId="24" xfId="1" applyFont="1" applyFill="1" applyBorder="1" applyProtection="1">
      <protection locked="0"/>
    </xf>
    <xf numFmtId="44" fontId="3" fillId="2" borderId="26" xfId="1" applyFont="1" applyFill="1" applyBorder="1" applyProtection="1">
      <protection locked="0"/>
    </xf>
    <xf numFmtId="44" fontId="3" fillId="2" borderId="27" xfId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44" fontId="3" fillId="3" borderId="28" xfId="1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44" fontId="3" fillId="9" borderId="28" xfId="1" applyFont="1" applyFill="1" applyBorder="1" applyProtection="1">
      <protection locked="0"/>
    </xf>
    <xf numFmtId="44" fontId="3" fillId="2" borderId="28" xfId="1" applyFont="1" applyFill="1" applyBorder="1" applyProtection="1">
      <protection locked="0"/>
    </xf>
    <xf numFmtId="8" fontId="3" fillId="10" borderId="10" xfId="1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4" fillId="9" borderId="3" xfId="0" applyFont="1" applyFill="1" applyBorder="1" applyProtection="1">
      <protection locked="0"/>
    </xf>
    <xf numFmtId="44" fontId="3" fillId="9" borderId="3" xfId="1" applyFont="1" applyFill="1" applyBorder="1" applyProtection="1">
      <protection locked="0"/>
    </xf>
    <xf numFmtId="44" fontId="3" fillId="2" borderId="29" xfId="1" applyFont="1" applyFill="1" applyBorder="1" applyProtection="1">
      <protection locked="0"/>
    </xf>
    <xf numFmtId="0" fontId="34" fillId="10" borderId="0" xfId="0" applyFont="1" applyFill="1" applyProtection="1">
      <protection locked="0"/>
    </xf>
    <xf numFmtId="44" fontId="3" fillId="10" borderId="22" xfId="1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44" fontId="17" fillId="7" borderId="32" xfId="0" applyNumberFormat="1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0" fontId="18" fillId="2" borderId="16" xfId="0" applyFont="1" applyFill="1" applyBorder="1" applyProtection="1">
      <protection locked="0"/>
    </xf>
    <xf numFmtId="0" fontId="18" fillId="2" borderId="17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18" fillId="2" borderId="48" xfId="0" applyFont="1" applyFill="1" applyBorder="1" applyProtection="1">
      <protection locked="0"/>
    </xf>
    <xf numFmtId="0" fontId="18" fillId="2" borderId="40" xfId="0" applyFont="1" applyFill="1" applyBorder="1" applyProtection="1">
      <protection locked="0"/>
    </xf>
    <xf numFmtId="0" fontId="18" fillId="2" borderId="41" xfId="0" applyFont="1" applyFill="1" applyBorder="1" applyProtection="1">
      <protection locked="0"/>
    </xf>
    <xf numFmtId="0" fontId="19" fillId="7" borderId="0" xfId="0" applyFont="1" applyFill="1" applyProtection="1">
      <protection locked="0"/>
    </xf>
    <xf numFmtId="0" fontId="18" fillId="2" borderId="72" xfId="0" applyFont="1" applyFill="1" applyBorder="1" applyAlignment="1" applyProtection="1">
      <alignment horizontal="left" vertical="center"/>
      <protection locked="0"/>
    </xf>
    <xf numFmtId="0" fontId="18" fillId="2" borderId="73" xfId="0" applyFont="1" applyFill="1" applyBorder="1" applyAlignment="1" applyProtection="1">
      <alignment horizontal="left" vertical="center"/>
      <protection locked="0"/>
    </xf>
    <xf numFmtId="0" fontId="18" fillId="2" borderId="74" xfId="0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Protection="1">
      <protection locked="0"/>
    </xf>
    <xf numFmtId="164" fontId="4" fillId="7" borderId="47" xfId="1" applyNumberFormat="1" applyFont="1" applyFill="1" applyBorder="1" applyAlignment="1" applyProtection="1">
      <alignment horizontal="right"/>
      <protection locked="0"/>
    </xf>
    <xf numFmtId="0" fontId="18" fillId="2" borderId="51" xfId="0" applyFont="1" applyFill="1" applyBorder="1" applyProtection="1">
      <protection locked="0"/>
    </xf>
    <xf numFmtId="0" fontId="18" fillId="2" borderId="58" xfId="0" applyFont="1" applyFill="1" applyBorder="1" applyProtection="1">
      <protection locked="0"/>
    </xf>
    <xf numFmtId="0" fontId="18" fillId="2" borderId="59" xfId="0" applyFont="1" applyFill="1" applyBorder="1" applyProtection="1">
      <protection locked="0"/>
    </xf>
    <xf numFmtId="0" fontId="6" fillId="7" borderId="47" xfId="0" applyFont="1" applyFill="1" applyBorder="1" applyProtection="1">
      <protection locked="0"/>
    </xf>
    <xf numFmtId="0" fontId="7" fillId="7" borderId="47" xfId="0" applyFont="1" applyFill="1" applyBorder="1" applyProtection="1">
      <protection locked="0"/>
    </xf>
    <xf numFmtId="0" fontId="21" fillId="7" borderId="0" xfId="0" applyFont="1" applyFill="1" applyProtection="1">
      <protection locked="0"/>
    </xf>
    <xf numFmtId="0" fontId="22" fillId="7" borderId="0" xfId="0" applyFont="1" applyFill="1" applyProtection="1">
      <protection locked="0"/>
    </xf>
    <xf numFmtId="0" fontId="18" fillId="2" borderId="63" xfId="0" applyFont="1" applyFill="1" applyBorder="1" applyProtection="1">
      <protection locked="0"/>
    </xf>
    <xf numFmtId="0" fontId="18" fillId="2" borderId="47" xfId="0" applyFont="1" applyFill="1" applyBorder="1" applyProtection="1">
      <protection locked="0"/>
    </xf>
    <xf numFmtId="0" fontId="18" fillId="2" borderId="75" xfId="0" applyFont="1" applyFill="1" applyBorder="1" applyProtection="1">
      <protection locked="0"/>
    </xf>
    <xf numFmtId="0" fontId="4" fillId="7" borderId="0" xfId="0" applyFont="1" applyFill="1" applyProtection="1">
      <protection locked="0"/>
    </xf>
    <xf numFmtId="164" fontId="7" fillId="7" borderId="0" xfId="0" applyNumberFormat="1" applyFont="1" applyFill="1" applyProtection="1">
      <protection locked="0"/>
    </xf>
    <xf numFmtId="0" fontId="1" fillId="7" borderId="0" xfId="0" applyFont="1" applyFill="1" applyAlignment="1" applyProtection="1">
      <alignment horizontal="left"/>
      <protection locked="0"/>
    </xf>
    <xf numFmtId="44" fontId="17" fillId="3" borderId="35" xfId="0" applyNumberFormat="1" applyFont="1" applyFill="1" applyBorder="1" applyProtection="1"/>
    <xf numFmtId="44" fontId="17" fillId="3" borderId="36" xfId="0" applyNumberFormat="1" applyFont="1" applyFill="1" applyBorder="1" applyProtection="1"/>
    <xf numFmtId="44" fontId="17" fillId="3" borderId="37" xfId="0" applyNumberFormat="1" applyFont="1" applyFill="1" applyBorder="1" applyProtection="1"/>
    <xf numFmtId="44" fontId="17" fillId="3" borderId="38" xfId="0" applyNumberFormat="1" applyFont="1" applyFill="1" applyBorder="1" applyProtection="1"/>
    <xf numFmtId="44" fontId="17" fillId="3" borderId="39" xfId="0" applyNumberFormat="1" applyFont="1" applyFill="1" applyBorder="1" applyProtection="1"/>
    <xf numFmtId="164" fontId="20" fillId="3" borderId="42" xfId="0" applyNumberFormat="1" applyFont="1" applyFill="1" applyBorder="1" applyProtection="1"/>
  </cellXfs>
  <cellStyles count="4">
    <cellStyle name="Currency" xfId="1" builtinId="4"/>
    <cellStyle name="Hyperlink" xfId="2" builtinId="8"/>
    <cellStyle name="Normal" xfId="0" builtinId="0"/>
    <cellStyle name="Normal_INFO SHE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</xdr:row>
      <xdr:rowOff>66675</xdr:rowOff>
    </xdr:from>
    <xdr:to>
      <xdr:col>10</xdr:col>
      <xdr:colOff>1236345</xdr:colOff>
      <xdr:row>5</xdr:row>
      <xdr:rowOff>93345</xdr:rowOff>
    </xdr:to>
    <xdr:pic>
      <xdr:nvPicPr>
        <xdr:cNvPr id="1151" name="Picture 2">
          <a:extLst>
            <a:ext uri="{FF2B5EF4-FFF2-40B4-BE49-F238E27FC236}">
              <a16:creationId xmlns:a16="http://schemas.microsoft.com/office/drawing/2014/main" id="{DC3B6E51-C07B-428C-9663-1023EC7B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447675"/>
          <a:ext cx="1104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161925</xdr:colOff>
      <xdr:row>0</xdr:row>
      <xdr:rowOff>47625</xdr:rowOff>
    </xdr:from>
    <xdr:to>
      <xdr:col>11</xdr:col>
      <xdr:colOff>1200150</xdr:colOff>
      <xdr:row>5</xdr:row>
      <xdr:rowOff>167640</xdr:rowOff>
    </xdr:to>
    <xdr:pic>
      <xdr:nvPicPr>
        <xdr:cNvPr id="1152" name="Picture 4">
          <a:extLst>
            <a:ext uri="{FF2B5EF4-FFF2-40B4-BE49-F238E27FC236}">
              <a16:creationId xmlns:a16="http://schemas.microsoft.com/office/drawing/2014/main" id="{DC1154B4-3B52-4B79-AE50-81EBF068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47625"/>
          <a:ext cx="1038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336233</xdr:colOff>
      <xdr:row>36</xdr:row>
      <xdr:rowOff>11430</xdr:rowOff>
    </xdr:from>
    <xdr:to>
      <xdr:col>11</xdr:col>
      <xdr:colOff>387668</xdr:colOff>
      <xdr:row>41</xdr:row>
      <xdr:rowOff>9525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DD455B1E-912E-4C9D-A130-65F10BFAE5DF}"/>
            </a:ext>
          </a:extLst>
        </xdr:cNvPr>
        <xdr:cNvSpPr txBox="1">
          <a:spLocks noChangeArrowheads="1"/>
        </xdr:cNvSpPr>
      </xdr:nvSpPr>
      <xdr:spPr bwMode="auto">
        <a:xfrm>
          <a:off x="3936683" y="6612255"/>
          <a:ext cx="1946910" cy="931545"/>
        </a:xfrm>
        <a:prstGeom prst="rect">
          <a:avLst/>
        </a:prstGeom>
        <a:solidFill>
          <a:srgbClr val="69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NOTES. </a:t>
          </a:r>
          <a:r>
            <a:rPr lang="en-GB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Enter amounts into the yellow cells as necessary. All other cells will be automatically updated from other sheets.</a:t>
          </a:r>
        </a:p>
        <a:p>
          <a:pPr algn="l" rtl="0">
            <a:defRPr sz="1000"/>
          </a:pPr>
          <a:endParaRPr lang="en-GB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Do Not Write Or Change Anything In The Blue Or Green Cells.</a:t>
          </a:r>
          <a:endParaRPr lang="en-GB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2242" name="Text 4">
          <a:extLst>
            <a:ext uri="{FF2B5EF4-FFF2-40B4-BE49-F238E27FC236}">
              <a16:creationId xmlns:a16="http://schemas.microsoft.com/office/drawing/2014/main" id="{95EFA7F9-6351-4EA6-AFE3-0831683EAD2B}"/>
            </a:ext>
          </a:extLst>
        </xdr:cNvPr>
        <xdr:cNvSpPr txBox="1">
          <a:spLocks noChangeArrowheads="1"/>
        </xdr:cNvSpPr>
      </xdr:nvSpPr>
      <xdr:spPr bwMode="auto">
        <a:xfrm>
          <a:off x="2533650" y="781050"/>
          <a:ext cx="981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3" zoomScaleNormal="100" workbookViewId="0">
      <selection activeCell="D28" sqref="D28"/>
    </sheetView>
  </sheetViews>
  <sheetFormatPr defaultRowHeight="14.4" x14ac:dyDescent="0.3"/>
  <cols>
    <col min="1" max="1" width="5.6640625" customWidth="1"/>
    <col min="10" max="10" width="12.88671875" customWidth="1"/>
    <col min="19" max="19" width="10.109375" customWidth="1"/>
  </cols>
  <sheetData>
    <row r="1" spans="1:19" x14ac:dyDescent="0.3">
      <c r="A1" s="27" t="s">
        <v>204</v>
      </c>
    </row>
    <row r="2" spans="1:19" ht="15.6" x14ac:dyDescent="0.3">
      <c r="A2" s="28"/>
      <c r="B2" s="195" t="s">
        <v>122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</row>
    <row r="3" spans="1:19" x14ac:dyDescent="0.3">
      <c r="A3" s="29"/>
    </row>
    <row r="4" spans="1:19" x14ac:dyDescent="0.3">
      <c r="A4" s="29"/>
      <c r="B4" s="197" t="s">
        <v>104</v>
      </c>
      <c r="C4" s="198"/>
      <c r="E4" s="199" t="s">
        <v>105</v>
      </c>
      <c r="F4" s="200"/>
      <c r="G4" s="200"/>
      <c r="H4" s="200"/>
      <c r="I4" s="200"/>
      <c r="J4" s="201"/>
      <c r="K4" s="30"/>
      <c r="L4" s="202" t="s">
        <v>106</v>
      </c>
      <c r="M4" s="203"/>
      <c r="N4" s="203"/>
      <c r="O4" s="203"/>
      <c r="P4" s="203"/>
      <c r="Q4" s="204"/>
    </row>
    <row r="5" spans="1:19" x14ac:dyDescent="0.3">
      <c r="A5" s="29"/>
      <c r="B5" s="17"/>
      <c r="C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9" ht="52.5" customHeight="1" x14ac:dyDescent="0.4">
      <c r="A6" s="29"/>
      <c r="B6" s="205" t="s">
        <v>107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6"/>
      <c r="O6" s="17"/>
      <c r="P6" s="17"/>
      <c r="Q6" s="17"/>
    </row>
    <row r="7" spans="1:19" x14ac:dyDescent="0.3">
      <c r="A7" s="29"/>
      <c r="B7" s="17"/>
      <c r="C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9" x14ac:dyDescent="0.3">
      <c r="A8" s="29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4"/>
      <c r="O8" s="17"/>
      <c r="P8" s="17"/>
      <c r="Q8" s="17"/>
      <c r="R8" s="17"/>
    </row>
    <row r="9" spans="1:19" x14ac:dyDescent="0.3">
      <c r="A9" s="31"/>
    </row>
    <row r="10" spans="1:19" x14ac:dyDescent="0.3">
      <c r="A10" s="31">
        <v>1</v>
      </c>
      <c r="B10" s="191" t="s">
        <v>132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Q10" s="62" t="s">
        <v>108</v>
      </c>
      <c r="R10" s="63"/>
      <c r="S10" s="64"/>
    </row>
    <row r="11" spans="1:19" x14ac:dyDescent="0.3">
      <c r="A11" s="31"/>
      <c r="Q11" s="56" t="s">
        <v>109</v>
      </c>
      <c r="R11" s="57"/>
      <c r="S11" s="58"/>
    </row>
    <row r="12" spans="1:19" x14ac:dyDescent="0.3">
      <c r="A12" s="31">
        <v>2</v>
      </c>
      <c r="B12" s="191" t="s">
        <v>192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Q12" s="56" t="s">
        <v>146</v>
      </c>
      <c r="R12" s="57"/>
      <c r="S12" s="58"/>
    </row>
    <row r="13" spans="1:19" x14ac:dyDescent="0.3">
      <c r="A13" s="31"/>
      <c r="B13" s="17"/>
      <c r="Q13" s="56" t="s">
        <v>110</v>
      </c>
      <c r="R13" s="57"/>
      <c r="S13" s="58"/>
    </row>
    <row r="14" spans="1:19" x14ac:dyDescent="0.3">
      <c r="A14" s="31">
        <v>3</v>
      </c>
      <c r="B14" s="191" t="s">
        <v>111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Q14" s="59" t="s">
        <v>112</v>
      </c>
      <c r="R14" s="25"/>
      <c r="S14" s="29"/>
    </row>
    <row r="15" spans="1:19" x14ac:dyDescent="0.3">
      <c r="A15" s="31"/>
      <c r="B15" s="17"/>
      <c r="Q15" s="5" t="s">
        <v>203</v>
      </c>
      <c r="R15" s="60"/>
      <c r="S15" s="61"/>
    </row>
    <row r="16" spans="1:19" x14ac:dyDescent="0.3">
      <c r="A16" s="31">
        <v>4</v>
      </c>
      <c r="B16" s="191" t="s">
        <v>113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</row>
    <row r="17" spans="1:19" x14ac:dyDescent="0.3">
      <c r="A17" s="31"/>
      <c r="Q17" s="32" t="s">
        <v>114</v>
      </c>
      <c r="R17" s="32" t="s">
        <v>115</v>
      </c>
      <c r="S17" s="33" t="s">
        <v>10</v>
      </c>
    </row>
    <row r="18" spans="1:19" x14ac:dyDescent="0.3">
      <c r="A18" s="31">
        <v>5</v>
      </c>
      <c r="B18" s="44" t="s">
        <v>196</v>
      </c>
      <c r="F18" s="34"/>
      <c r="Q18" s="35"/>
      <c r="R18" s="36">
        <f>Q18/'VAT ADJUSTMENT'!D4</f>
        <v>0</v>
      </c>
      <c r="S18" s="37">
        <f>Q18-R18</f>
        <v>0</v>
      </c>
    </row>
    <row r="19" spans="1:19" x14ac:dyDescent="0.3">
      <c r="A19" s="31"/>
    </row>
    <row r="20" spans="1:19" x14ac:dyDescent="0.3">
      <c r="A20" s="31">
        <v>6</v>
      </c>
      <c r="B20" s="51" t="s">
        <v>197</v>
      </c>
    </row>
    <row r="21" spans="1:19" x14ac:dyDescent="0.3">
      <c r="A21" s="31"/>
    </row>
    <row r="22" spans="1:19" x14ac:dyDescent="0.3">
      <c r="A22" s="31">
        <v>7</v>
      </c>
      <c r="B22" s="17" t="s">
        <v>198</v>
      </c>
    </row>
    <row r="23" spans="1:19" x14ac:dyDescent="0.3">
      <c r="A23" s="31"/>
      <c r="B23" s="17"/>
    </row>
    <row r="24" spans="1:19" x14ac:dyDescent="0.3">
      <c r="A24" s="31">
        <v>8</v>
      </c>
      <c r="B24" s="17" t="s">
        <v>199</v>
      </c>
    </row>
    <row r="25" spans="1:19" x14ac:dyDescent="0.3">
      <c r="A25" s="31"/>
      <c r="B25" s="17"/>
    </row>
    <row r="26" spans="1:19" x14ac:dyDescent="0.3">
      <c r="A26" s="31">
        <v>9</v>
      </c>
      <c r="B26" s="17" t="s">
        <v>200</v>
      </c>
    </row>
    <row r="27" spans="1:19" x14ac:dyDescent="0.3">
      <c r="A27" s="31"/>
      <c r="B27" s="17"/>
      <c r="D27" s="17" t="s">
        <v>229</v>
      </c>
    </row>
    <row r="28" spans="1:19" x14ac:dyDescent="0.3">
      <c r="A28" s="31"/>
      <c r="B28" s="17"/>
    </row>
    <row r="29" spans="1:19" x14ac:dyDescent="0.3">
      <c r="A29" s="31">
        <v>10</v>
      </c>
      <c r="B29" s="17" t="s">
        <v>201</v>
      </c>
    </row>
    <row r="30" spans="1:19" x14ac:dyDescent="0.3">
      <c r="A30" s="31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9" x14ac:dyDescent="0.3">
      <c r="A31" s="31">
        <v>11</v>
      </c>
      <c r="B31" s="17" t="s">
        <v>207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9" x14ac:dyDescent="0.3">
      <c r="A32" s="3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20" x14ac:dyDescent="0.3">
      <c r="A33" s="31">
        <v>12</v>
      </c>
      <c r="B33" s="17" t="s">
        <v>116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x14ac:dyDescent="0.3">
      <c r="A34" s="3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20" x14ac:dyDescent="0.3">
      <c r="A35" s="31">
        <v>13</v>
      </c>
      <c r="B35" s="17" t="s">
        <v>117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20" x14ac:dyDescent="0.3">
      <c r="A36" s="45" t="s">
        <v>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20" x14ac:dyDescent="0.3">
      <c r="A37" s="45">
        <v>14</v>
      </c>
      <c r="B37" s="17" t="s">
        <v>202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20" x14ac:dyDescent="0.3">
      <c r="A38" s="45" t="s">
        <v>1</v>
      </c>
      <c r="B38" s="17"/>
    </row>
    <row r="39" spans="1:20" x14ac:dyDescent="0.3">
      <c r="A39" s="45">
        <v>15</v>
      </c>
      <c r="B39" s="30" t="s">
        <v>134</v>
      </c>
    </row>
    <row r="40" spans="1:20" x14ac:dyDescent="0.3">
      <c r="A40" s="45" t="s">
        <v>1</v>
      </c>
      <c r="B40" s="17"/>
    </row>
    <row r="41" spans="1:20" x14ac:dyDescent="0.3">
      <c r="A41" s="45">
        <v>16</v>
      </c>
      <c r="B41" s="17" t="s">
        <v>135</v>
      </c>
    </row>
    <row r="42" spans="1:20" x14ac:dyDescent="0.3">
      <c r="A42" s="55"/>
      <c r="B42" s="17"/>
    </row>
    <row r="43" spans="1:20" x14ac:dyDescent="0.3">
      <c r="A43" s="45"/>
      <c r="B43" s="17"/>
    </row>
    <row r="44" spans="1:20" x14ac:dyDescent="0.3">
      <c r="B44" t="s">
        <v>1</v>
      </c>
    </row>
    <row r="46" spans="1:20" x14ac:dyDescent="0.3">
      <c r="B46" t="s">
        <v>1</v>
      </c>
    </row>
  </sheetData>
  <mergeCells count="10">
    <mergeCell ref="B16:M16"/>
    <mergeCell ref="B10:N10"/>
    <mergeCell ref="B12:M12"/>
    <mergeCell ref="B8:N8"/>
    <mergeCell ref="B2:Q2"/>
    <mergeCell ref="B4:C4"/>
    <mergeCell ref="E4:J4"/>
    <mergeCell ref="L4:Q4"/>
    <mergeCell ref="B6:N6"/>
    <mergeCell ref="B14:L1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&amp;RRev 06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Normal="100" workbookViewId="0">
      <selection activeCell="E4" sqref="E4"/>
    </sheetView>
  </sheetViews>
  <sheetFormatPr defaultRowHeight="14.4" x14ac:dyDescent="0.3"/>
  <cols>
    <col min="2" max="2" width="15.6640625" customWidth="1"/>
  </cols>
  <sheetData>
    <row r="1" spans="1:13" x14ac:dyDescent="0.3">
      <c r="A1" s="73" t="s">
        <v>149</v>
      </c>
      <c r="B1" s="71"/>
      <c r="C1" s="71"/>
      <c r="D1" s="81"/>
      <c r="E1" s="81" t="s">
        <v>164</v>
      </c>
      <c r="F1" s="72"/>
      <c r="G1" s="72"/>
      <c r="H1" s="72"/>
    </row>
    <row r="2" spans="1:13" x14ac:dyDescent="0.3">
      <c r="A2" s="71"/>
      <c r="B2" s="71"/>
      <c r="C2" s="71"/>
      <c r="D2" s="71"/>
      <c r="E2" s="71"/>
      <c r="F2" s="72"/>
      <c r="G2" s="72"/>
      <c r="H2" s="72"/>
    </row>
    <row r="3" spans="1:13" x14ac:dyDescent="0.3">
      <c r="A3" s="241" t="s">
        <v>148</v>
      </c>
      <c r="B3" s="241"/>
      <c r="C3" s="74">
        <v>0.2</v>
      </c>
      <c r="D3" s="74">
        <v>1.2</v>
      </c>
      <c r="E3" s="71"/>
      <c r="F3" s="75" t="s">
        <v>151</v>
      </c>
      <c r="G3" s="75"/>
      <c r="H3" s="75"/>
      <c r="I3" s="76"/>
      <c r="J3" s="76"/>
      <c r="K3" s="76"/>
      <c r="L3" s="76"/>
      <c r="M3" s="76"/>
    </row>
    <row r="4" spans="1:13" x14ac:dyDescent="0.3">
      <c r="A4" s="241" t="s">
        <v>150</v>
      </c>
      <c r="B4" s="241"/>
      <c r="C4" s="74">
        <v>0.2</v>
      </c>
      <c r="D4" s="74">
        <v>1.2</v>
      </c>
      <c r="E4" s="71"/>
      <c r="F4" s="72"/>
      <c r="G4" s="72"/>
      <c r="H4" s="72"/>
    </row>
    <row r="5" spans="1:13" x14ac:dyDescent="0.3">
      <c r="A5" s="71"/>
      <c r="B5" s="71"/>
      <c r="C5" s="71"/>
      <c r="D5" s="71"/>
      <c r="E5" s="71"/>
      <c r="F5" s="72"/>
      <c r="G5" s="72"/>
      <c r="H5" s="72"/>
    </row>
    <row r="6" spans="1:13" x14ac:dyDescent="0.3">
      <c r="A6" s="73" t="s">
        <v>189</v>
      </c>
      <c r="B6" s="71"/>
      <c r="C6" s="71"/>
      <c r="D6" s="71"/>
      <c r="E6" s="71"/>
      <c r="F6" s="72"/>
      <c r="G6" s="72"/>
      <c r="H6" s="72"/>
    </row>
    <row r="7" spans="1:13" x14ac:dyDescent="0.3">
      <c r="A7" s="71"/>
      <c r="B7" s="71"/>
      <c r="C7" s="71"/>
      <c r="D7" s="71"/>
      <c r="E7" s="71"/>
      <c r="F7" s="72"/>
      <c r="G7" s="72"/>
      <c r="H7" s="72"/>
    </row>
    <row r="8" spans="1:13" x14ac:dyDescent="0.3">
      <c r="A8" s="241" t="s">
        <v>188</v>
      </c>
      <c r="B8" s="241"/>
      <c r="C8" s="74">
        <v>0.2</v>
      </c>
      <c r="D8" s="74">
        <v>1.2</v>
      </c>
      <c r="E8" s="71"/>
      <c r="F8" s="72"/>
      <c r="G8" s="72"/>
      <c r="H8" s="72"/>
    </row>
    <row r="9" spans="1:13" x14ac:dyDescent="0.3">
      <c r="A9" s="71"/>
      <c r="B9" s="71"/>
      <c r="C9" s="71"/>
      <c r="D9" s="71"/>
      <c r="E9" s="71"/>
      <c r="F9" s="72"/>
      <c r="G9" s="72"/>
      <c r="H9" s="72"/>
    </row>
    <row r="10" spans="1:13" x14ac:dyDescent="0.3">
      <c r="A10" s="72"/>
      <c r="B10" s="72"/>
      <c r="C10" s="72"/>
      <c r="D10" s="72"/>
      <c r="E10" s="72"/>
      <c r="F10" s="72"/>
      <c r="G10" s="72"/>
      <c r="H10" s="72"/>
    </row>
    <row r="11" spans="1:13" x14ac:dyDescent="0.3">
      <c r="A11" s="72"/>
      <c r="B11" s="72"/>
      <c r="C11" s="72"/>
      <c r="D11" s="72"/>
      <c r="E11" s="72"/>
      <c r="F11" s="72"/>
      <c r="G11" s="72"/>
      <c r="H11" s="72"/>
    </row>
  </sheetData>
  <sheetProtection algorithmName="SHA-512" hashValue="B/8LazFXhayAkus9My33zOXo6iqd/X9tt1/VZxganruVieay9N43IMm1qyAK2xkzxD5zAL0NTEWGZ9ZIz/vHVw==" saltValue="j/yeiExZ6nIUWCadGaGliQ==" spinCount="100000" sheet="1" selectLockedCells="1"/>
  <mergeCells count="3">
    <mergeCell ref="A3:B3"/>
    <mergeCell ref="A4:B4"/>
    <mergeCell ref="A8:B8"/>
  </mergeCells>
  <pageMargins left="0.7" right="0.7" top="0.75" bottom="0.75" header="0.3" footer="0.3"/>
  <pageSetup paperSize="9" scale="97" orientation="portrait" r:id="rId1"/>
  <headerFooter>
    <oddFooter>&amp;RRev 03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9"/>
  <sheetViews>
    <sheetView zoomScaleNormal="100" workbookViewId="0">
      <selection activeCell="C5" sqref="C5"/>
    </sheetView>
  </sheetViews>
  <sheetFormatPr defaultColWidth="9.109375" defaultRowHeight="14.4" x14ac:dyDescent="0.3"/>
  <cols>
    <col min="1" max="1" width="14.33203125" customWidth="1"/>
  </cols>
  <sheetData>
    <row r="1" spans="1:2" x14ac:dyDescent="0.3">
      <c r="A1" t="s">
        <v>166</v>
      </c>
      <c r="B1" s="94">
        <f>1.69%</f>
        <v>1.6899999999999998E-2</v>
      </c>
    </row>
    <row r="2" spans="1:2" x14ac:dyDescent="0.3">
      <c r="A2" t="s">
        <v>167</v>
      </c>
      <c r="B2" s="95">
        <v>0</v>
      </c>
    </row>
    <row r="3" spans="1:2" x14ac:dyDescent="0.3">
      <c r="A3" t="s">
        <v>168</v>
      </c>
      <c r="B3" s="95">
        <v>0</v>
      </c>
    </row>
    <row r="4" spans="1:2" x14ac:dyDescent="0.3">
      <c r="A4" t="s">
        <v>169</v>
      </c>
      <c r="B4" s="95">
        <v>0</v>
      </c>
    </row>
    <row r="5" spans="1:2" x14ac:dyDescent="0.3">
      <c r="A5" t="s">
        <v>208</v>
      </c>
      <c r="B5" s="95">
        <v>0</v>
      </c>
    </row>
    <row r="6" spans="1:2" x14ac:dyDescent="0.3">
      <c r="B6" s="95"/>
    </row>
    <row r="7" spans="1:2" x14ac:dyDescent="0.3">
      <c r="B7" s="95" t="s">
        <v>172</v>
      </c>
    </row>
    <row r="9" spans="1:2" x14ac:dyDescent="0.3">
      <c r="B9" s="96" t="s">
        <v>173</v>
      </c>
    </row>
  </sheetData>
  <pageMargins left="0.7" right="0.7" top="0.75" bottom="0.75" header="0.3" footer="0.3"/>
  <pageSetup paperSize="9" scale="97" orientation="portrait" r:id="rId1"/>
  <headerFooter>
    <oddFooter>&amp;RRev 03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1"/>
  <sheetViews>
    <sheetView zoomScaleNormal="100" workbookViewId="0">
      <selection activeCell="C2" sqref="C2"/>
    </sheetView>
  </sheetViews>
  <sheetFormatPr defaultRowHeight="14.4" x14ac:dyDescent="0.3"/>
  <cols>
    <col min="1" max="1" width="20.109375" customWidth="1"/>
  </cols>
  <sheetData>
    <row r="1" spans="1:3" x14ac:dyDescent="0.3">
      <c r="A1" t="s">
        <v>186</v>
      </c>
      <c r="C1" t="s">
        <v>191</v>
      </c>
    </row>
    <row r="2" spans="1:3" x14ac:dyDescent="0.3">
      <c r="C2" t="s">
        <v>190</v>
      </c>
    </row>
    <row r="9" spans="1:3" x14ac:dyDescent="0.3">
      <c r="A9">
        <f>COUNTIFS('INFO SHEET'!D9,"&gt;0")</f>
        <v>0</v>
      </c>
    </row>
    <row r="10" spans="1:3" x14ac:dyDescent="0.3">
      <c r="A10">
        <f>COUNTIFS('INFO SHEET'!D10,"&gt;0")</f>
        <v>0</v>
      </c>
    </row>
    <row r="11" spans="1:3" x14ac:dyDescent="0.3">
      <c r="A11">
        <f>COUNTIFS('INFO SHEET'!D11,"&gt;0")</f>
        <v>0</v>
      </c>
    </row>
    <row r="12" spans="1:3" x14ac:dyDescent="0.3">
      <c r="A12">
        <f>COUNTIFS('INFO SHEET'!D12,"&gt;0")</f>
        <v>0</v>
      </c>
    </row>
    <row r="13" spans="1:3" x14ac:dyDescent="0.3">
      <c r="A13">
        <f>COUNTIFS('INFO SHEET'!D13,"&gt;0")</f>
        <v>0</v>
      </c>
    </row>
    <row r="14" spans="1:3" x14ac:dyDescent="0.3">
      <c r="A14">
        <f>COUNTIFS('INFO SHEET'!D14,"&gt;0")</f>
        <v>0</v>
      </c>
    </row>
    <row r="15" spans="1:3" x14ac:dyDescent="0.3">
      <c r="A15">
        <f>COUNTIFS('INFO SHEET'!D15,"&gt;0")</f>
        <v>0</v>
      </c>
    </row>
    <row r="16" spans="1:3" x14ac:dyDescent="0.3">
      <c r="A16">
        <f>COUNTIFS('INFO SHEET'!D16,"&gt;0")</f>
        <v>0</v>
      </c>
    </row>
    <row r="17" spans="1:1" x14ac:dyDescent="0.3">
      <c r="A17">
        <f>COUNTIFS('INFO SHEET'!D17,"&gt;0")</f>
        <v>0</v>
      </c>
    </row>
    <row r="18" spans="1:1" x14ac:dyDescent="0.3">
      <c r="A18">
        <f>COUNTIFS('INFO SHEET'!D18,"&gt;0")</f>
        <v>0</v>
      </c>
    </row>
    <row r="19" spans="1:1" x14ac:dyDescent="0.3">
      <c r="A19">
        <f>COUNTIFS('INFO SHEET'!D19,"&gt;0")</f>
        <v>0</v>
      </c>
    </row>
    <row r="20" spans="1:1" x14ac:dyDescent="0.3">
      <c r="A20">
        <f>COUNTIFS('INFO SHEET'!D20,"&gt;0")</f>
        <v>0</v>
      </c>
    </row>
    <row r="21" spans="1:1" x14ac:dyDescent="0.3">
      <c r="A21">
        <f>COUNTIFS('INFO SHEET'!D21,"&gt;0")</f>
        <v>0</v>
      </c>
    </row>
    <row r="22" spans="1:1" x14ac:dyDescent="0.3">
      <c r="A22">
        <f>COUNTIFS('INFO SHEET'!D22,"&gt;0")</f>
        <v>0</v>
      </c>
    </row>
    <row r="23" spans="1:1" x14ac:dyDescent="0.3">
      <c r="A23">
        <f>COUNTIFS('INFO SHEET'!D23,"&gt;0")</f>
        <v>0</v>
      </c>
    </row>
    <row r="24" spans="1:1" x14ac:dyDescent="0.3">
      <c r="A24">
        <f>COUNTIFS('INFO SHEET'!D24,"&gt;0")</f>
        <v>0</v>
      </c>
    </row>
    <row r="25" spans="1:1" x14ac:dyDescent="0.3">
      <c r="A25">
        <f>COUNTIFS('INFO SHEET'!D25,"&gt;0")</f>
        <v>0</v>
      </c>
    </row>
    <row r="26" spans="1:1" x14ac:dyDescent="0.3">
      <c r="A26">
        <f>COUNTIFS('INFO SHEET'!D26,"&gt;0")</f>
        <v>0</v>
      </c>
    </row>
    <row r="27" spans="1:1" x14ac:dyDescent="0.3">
      <c r="A27">
        <f>COUNTIFS('INFO SHEET'!D27,"&gt;0")</f>
        <v>0</v>
      </c>
    </row>
    <row r="28" spans="1:1" x14ac:dyDescent="0.3">
      <c r="A28">
        <f>COUNTIFS('INFO SHEET'!D28,"&gt;0")</f>
        <v>0</v>
      </c>
    </row>
    <row r="29" spans="1:1" x14ac:dyDescent="0.3">
      <c r="A29">
        <f>COUNTIFS('INFO SHEET'!D29,"&gt;0")</f>
        <v>0</v>
      </c>
    </row>
    <row r="30" spans="1:1" x14ac:dyDescent="0.3">
      <c r="A30">
        <f>COUNTIFS('INFO SHEET'!D30,"&gt;0")</f>
        <v>0</v>
      </c>
    </row>
    <row r="31" spans="1:1" x14ac:dyDescent="0.3">
      <c r="A31">
        <f>COUNTIFS('INFO SHEET'!D31,"&gt;0")</f>
        <v>0</v>
      </c>
    </row>
    <row r="32" spans="1:1" x14ac:dyDescent="0.3">
      <c r="A32">
        <f>COUNTIFS('INFO SHEET'!D32,"&gt;0")</f>
        <v>0</v>
      </c>
    </row>
    <row r="33" spans="1:1" x14ac:dyDescent="0.3">
      <c r="A33">
        <f>COUNTIFS('INFO SHEET'!D33,"&gt;0")</f>
        <v>0</v>
      </c>
    </row>
    <row r="34" spans="1:1" x14ac:dyDescent="0.3">
      <c r="A34">
        <f>COUNTIFS('INFO SHEET'!D34,"&gt;0")</f>
        <v>0</v>
      </c>
    </row>
    <row r="35" spans="1:1" x14ac:dyDescent="0.3">
      <c r="A35">
        <f>COUNTIFS('INFO SHEET'!D35,"&gt;0")</f>
        <v>0</v>
      </c>
    </row>
    <row r="36" spans="1:1" x14ac:dyDescent="0.3">
      <c r="A36">
        <f>COUNTIFS('INFO SHEET'!D36,"&gt;0")</f>
        <v>0</v>
      </c>
    </row>
    <row r="37" spans="1:1" x14ac:dyDescent="0.3">
      <c r="A37">
        <f>COUNTIFS('INFO SHEET'!D37,"&gt;0")</f>
        <v>0</v>
      </c>
    </row>
    <row r="38" spans="1:1" x14ac:dyDescent="0.3">
      <c r="A38">
        <f>COUNTIFS('INFO SHEET'!D38,"&gt;0")</f>
        <v>0</v>
      </c>
    </row>
    <row r="39" spans="1:1" x14ac:dyDescent="0.3">
      <c r="A39">
        <f>COUNTIFS('INFO SHEET'!D39,"&gt;0")</f>
        <v>0</v>
      </c>
    </row>
    <row r="40" spans="1:1" x14ac:dyDescent="0.3">
      <c r="A40">
        <f>COUNTIFS('INFO SHEET'!D40,"&gt;0")</f>
        <v>0</v>
      </c>
    </row>
    <row r="41" spans="1:1" x14ac:dyDescent="0.3">
      <c r="A41">
        <f>COUNTIFS('INFO SHEET'!D41,"&gt;0")</f>
        <v>0</v>
      </c>
    </row>
    <row r="42" spans="1:1" x14ac:dyDescent="0.3">
      <c r="A42">
        <f>COUNTIFS('INFO SHEET'!D42,"&gt;0")</f>
        <v>0</v>
      </c>
    </row>
    <row r="43" spans="1:1" x14ac:dyDescent="0.3">
      <c r="A43">
        <f>COUNTIFS('INFO SHEET'!D43,"&gt;0")</f>
        <v>0</v>
      </c>
    </row>
    <row r="44" spans="1:1" x14ac:dyDescent="0.3">
      <c r="A44">
        <f>COUNTIFS('INFO SHEET'!D44,"&gt;0")</f>
        <v>0</v>
      </c>
    </row>
    <row r="45" spans="1:1" x14ac:dyDescent="0.3">
      <c r="A45">
        <f>COUNTIFS('INFO SHEET'!D45,"&gt;0")</f>
        <v>0</v>
      </c>
    </row>
    <row r="46" spans="1:1" x14ac:dyDescent="0.3">
      <c r="A46">
        <f>COUNTIFS('INFO SHEET'!D46,"&gt;0")</f>
        <v>0</v>
      </c>
    </row>
    <row r="47" spans="1:1" x14ac:dyDescent="0.3">
      <c r="A47">
        <f>COUNTIFS('INFO SHEET'!D47,"&gt;0")</f>
        <v>0</v>
      </c>
    </row>
    <row r="48" spans="1:1" x14ac:dyDescent="0.3">
      <c r="A48">
        <f>COUNTIFS('INFO SHEET'!D48,"&gt;0")</f>
        <v>0</v>
      </c>
    </row>
    <row r="49" spans="1:1" x14ac:dyDescent="0.3">
      <c r="A49">
        <f>COUNTIFS('INFO SHEET'!D49,"&gt;0")</f>
        <v>0</v>
      </c>
    </row>
    <row r="50" spans="1:1" x14ac:dyDescent="0.3">
      <c r="A50">
        <f>COUNTIFS('INFO SHEET'!D50,"&gt;0")</f>
        <v>0</v>
      </c>
    </row>
    <row r="51" spans="1:1" x14ac:dyDescent="0.3">
      <c r="A51">
        <f>COUNTIFS('INFO SHEET'!D51,"&gt;0")</f>
        <v>0</v>
      </c>
    </row>
    <row r="52" spans="1:1" x14ac:dyDescent="0.3">
      <c r="A52">
        <f>COUNTIFS('INFO SHEET'!D52,"&gt;0")</f>
        <v>0</v>
      </c>
    </row>
    <row r="53" spans="1:1" x14ac:dyDescent="0.3">
      <c r="A53">
        <f>COUNTIFS('INFO SHEET'!D53,"&gt;0")</f>
        <v>0</v>
      </c>
    </row>
    <row r="54" spans="1:1" x14ac:dyDescent="0.3">
      <c r="A54">
        <f>COUNTIFS('INFO SHEET'!D54,"&gt;0")</f>
        <v>0</v>
      </c>
    </row>
    <row r="55" spans="1:1" x14ac:dyDescent="0.3">
      <c r="A55">
        <f>COUNTIFS('INFO SHEET'!D55,"&gt;0")</f>
        <v>0</v>
      </c>
    </row>
    <row r="56" spans="1:1" x14ac:dyDescent="0.3">
      <c r="A56">
        <f>COUNTIFS('INFO SHEET'!D56,"&gt;0")</f>
        <v>0</v>
      </c>
    </row>
    <row r="57" spans="1:1" x14ac:dyDescent="0.3">
      <c r="A57">
        <f>COUNTIFS('INFO SHEET'!D57,"&gt;0")</f>
        <v>0</v>
      </c>
    </row>
    <row r="58" spans="1:1" x14ac:dyDescent="0.3">
      <c r="A58">
        <f>COUNTIFS('INFO SHEET'!D58,"&gt;0")</f>
        <v>0</v>
      </c>
    </row>
    <row r="59" spans="1:1" x14ac:dyDescent="0.3">
      <c r="A59">
        <f>COUNTIFS('INFO SHEET'!D59,"&gt;0")</f>
        <v>0</v>
      </c>
    </row>
    <row r="60" spans="1:1" x14ac:dyDescent="0.3">
      <c r="A60">
        <f>COUNTIFS('INFO SHEET'!D60,"&gt;0")</f>
        <v>0</v>
      </c>
    </row>
    <row r="61" spans="1:1" x14ac:dyDescent="0.3">
      <c r="A61">
        <f>COUNTIFS('INFO SHEET'!D61,"&gt;0")</f>
        <v>0</v>
      </c>
    </row>
    <row r="62" spans="1:1" x14ac:dyDescent="0.3">
      <c r="A62">
        <f>COUNTIFS('INFO SHEET'!D62,"&gt;0")</f>
        <v>0</v>
      </c>
    </row>
    <row r="63" spans="1:1" x14ac:dyDescent="0.3">
      <c r="A63">
        <f>COUNTIFS('INFO SHEET'!D63,"&gt;0")</f>
        <v>0</v>
      </c>
    </row>
    <row r="64" spans="1:1" x14ac:dyDescent="0.3">
      <c r="A64">
        <f>COUNTIFS('INFO SHEET'!D64,"&gt;0")</f>
        <v>0</v>
      </c>
    </row>
    <row r="65" spans="1:1" x14ac:dyDescent="0.3">
      <c r="A65">
        <f>COUNTIFS('INFO SHEET'!D65,"&gt;0")</f>
        <v>0</v>
      </c>
    </row>
    <row r="66" spans="1:1" x14ac:dyDescent="0.3">
      <c r="A66">
        <f>COUNTIFS('INFO SHEET'!D66,"&gt;0")</f>
        <v>0</v>
      </c>
    </row>
    <row r="67" spans="1:1" x14ac:dyDescent="0.3">
      <c r="A67">
        <f>COUNTIFS('INFO SHEET'!D67,"&gt;0")</f>
        <v>0</v>
      </c>
    </row>
    <row r="68" spans="1:1" x14ac:dyDescent="0.3">
      <c r="A68">
        <f>COUNTIFS('INFO SHEET'!D68,"&gt;0")</f>
        <v>0</v>
      </c>
    </row>
    <row r="69" spans="1:1" x14ac:dyDescent="0.3">
      <c r="A69">
        <f>COUNTIFS('INFO SHEET'!D69,"&gt;0")</f>
        <v>0</v>
      </c>
    </row>
    <row r="70" spans="1:1" x14ac:dyDescent="0.3">
      <c r="A70">
        <f>COUNTIFS('INFO SHEET'!D70,"&gt;0")</f>
        <v>0</v>
      </c>
    </row>
    <row r="71" spans="1:1" x14ac:dyDescent="0.3">
      <c r="A71">
        <f>COUNTIFS('INFO SHEET'!D71,"&gt;0")</f>
        <v>0</v>
      </c>
    </row>
    <row r="72" spans="1:1" x14ac:dyDescent="0.3">
      <c r="A72">
        <f>COUNTIFS('INFO SHEET'!D72,"&gt;0")</f>
        <v>0</v>
      </c>
    </row>
    <row r="73" spans="1:1" x14ac:dyDescent="0.3">
      <c r="A73">
        <f>COUNTIFS('INFO SHEET'!D73,"&gt;0")</f>
        <v>0</v>
      </c>
    </row>
    <row r="74" spans="1:1" x14ac:dyDescent="0.3">
      <c r="A74">
        <f>COUNTIFS('INFO SHEET'!D74,"&gt;0")</f>
        <v>0</v>
      </c>
    </row>
    <row r="75" spans="1:1" x14ac:dyDescent="0.3">
      <c r="A75">
        <f>COUNTIFS('INFO SHEET'!D75,"&gt;0")</f>
        <v>0</v>
      </c>
    </row>
    <row r="76" spans="1:1" x14ac:dyDescent="0.3">
      <c r="A76">
        <f>COUNTIFS('INFO SHEET'!D76,"&gt;0")</f>
        <v>0</v>
      </c>
    </row>
    <row r="77" spans="1:1" x14ac:dyDescent="0.3">
      <c r="A77">
        <f>COUNTIFS('INFO SHEET'!D77,"&gt;0")</f>
        <v>0</v>
      </c>
    </row>
    <row r="78" spans="1:1" x14ac:dyDescent="0.3">
      <c r="A78">
        <f>COUNTIFS('INFO SHEET'!D78,"&gt;0")</f>
        <v>0</v>
      </c>
    </row>
    <row r="79" spans="1:1" x14ac:dyDescent="0.3">
      <c r="A79">
        <f>COUNTIFS('INFO SHEET'!D79,"&gt;0")</f>
        <v>0</v>
      </c>
    </row>
    <row r="80" spans="1:1" x14ac:dyDescent="0.3">
      <c r="A80">
        <f>COUNTIFS('INFO SHEET'!D80,"&gt;0")</f>
        <v>0</v>
      </c>
    </row>
    <row r="81" spans="1:1" x14ac:dyDescent="0.3">
      <c r="A81">
        <f>COUNTIFS('INFO SHEET'!D81,"&gt;0")</f>
        <v>0</v>
      </c>
    </row>
    <row r="82" spans="1:1" x14ac:dyDescent="0.3">
      <c r="A82">
        <f>COUNTIFS('INFO SHEET'!D82,"&gt;0")</f>
        <v>0</v>
      </c>
    </row>
    <row r="83" spans="1:1" x14ac:dyDescent="0.3">
      <c r="A83">
        <f>COUNTIFS('INFO SHEET'!D83,"&gt;0")</f>
        <v>0</v>
      </c>
    </row>
    <row r="84" spans="1:1" x14ac:dyDescent="0.3">
      <c r="A84">
        <f>COUNTIFS('INFO SHEET'!D84,"&gt;0")</f>
        <v>0</v>
      </c>
    </row>
    <row r="85" spans="1:1" x14ac:dyDescent="0.3">
      <c r="A85">
        <f>COUNTIFS('INFO SHEET'!D85,"&gt;0")</f>
        <v>0</v>
      </c>
    </row>
    <row r="86" spans="1:1" x14ac:dyDescent="0.3">
      <c r="A86">
        <f>COUNTIFS('INFO SHEET'!D86,"&gt;0")</f>
        <v>0</v>
      </c>
    </row>
    <row r="87" spans="1:1" x14ac:dyDescent="0.3">
      <c r="A87">
        <f>COUNTIFS('INFO SHEET'!D87,"&gt;0")</f>
        <v>0</v>
      </c>
    </row>
    <row r="88" spans="1:1" x14ac:dyDescent="0.3">
      <c r="A88">
        <f>COUNTIFS('INFO SHEET'!D88,"&gt;0")</f>
        <v>0</v>
      </c>
    </row>
    <row r="90" spans="1:1" x14ac:dyDescent="0.3">
      <c r="A90">
        <f>SUM(A9:A88)</f>
        <v>0</v>
      </c>
    </row>
    <row r="91" spans="1:1" x14ac:dyDescent="0.3">
      <c r="A91" t="s">
        <v>187</v>
      </c>
    </row>
  </sheetData>
  <sheetProtection password="C5AE" sheet="1" objects="1" scenarios="1"/>
  <pageMargins left="0.7" right="0.7" top="0.75" bottom="0.75" header="0.3" footer="0.3"/>
  <pageSetup paperSize="9" scale="97" orientation="portrait" r:id="rId1"/>
  <headerFooter>
    <oddFooter>&amp;RRev 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20"/>
  <sheetViews>
    <sheetView tabSelected="1" topLeftCell="C1" zoomScaleNormal="100" workbookViewId="0">
      <selection activeCell="C8" sqref="C8"/>
    </sheetView>
  </sheetViews>
  <sheetFormatPr defaultRowHeight="14.4" x14ac:dyDescent="0.3"/>
  <cols>
    <col min="1" max="1" width="4.6640625" customWidth="1"/>
    <col min="2" max="2" width="4.6640625" style="71" customWidth="1"/>
    <col min="3" max="3" width="26.44140625" customWidth="1"/>
    <col min="4" max="4" width="7.5546875" customWidth="1"/>
    <col min="5" max="5" width="9.109375" customWidth="1"/>
    <col min="6" max="7" width="8.33203125" customWidth="1"/>
    <col min="8" max="8" width="16.6640625" customWidth="1"/>
    <col min="9" max="9" width="20" customWidth="1"/>
    <col min="10" max="10" width="12.44140625" customWidth="1"/>
    <col min="11" max="11" width="20.88671875" customWidth="1"/>
    <col min="12" max="12" width="20.6640625" customWidth="1"/>
    <col min="13" max="13" width="2.33203125" customWidth="1"/>
    <col min="14" max="14" width="23" customWidth="1"/>
    <col min="15" max="15" width="1.33203125" customWidth="1"/>
    <col min="24" max="25" width="8.88671875" hidden="1" customWidth="1"/>
  </cols>
  <sheetData>
    <row r="1" spans="1:25" x14ac:dyDescent="0.3">
      <c r="C1" t="s">
        <v>145</v>
      </c>
      <c r="D1" s="166" t="s">
        <v>129</v>
      </c>
      <c r="E1" s="167" t="s">
        <v>142</v>
      </c>
      <c r="F1" s="168"/>
      <c r="H1" s="51"/>
      <c r="I1" s="169" t="s">
        <v>138</v>
      </c>
      <c r="J1" s="170"/>
      <c r="K1" s="171">
        <f>SUM(D89*D2)*'VAT ADJUSTMENT'!D4</f>
        <v>0</v>
      </c>
    </row>
    <row r="2" spans="1:25" x14ac:dyDescent="0.3">
      <c r="C2" s="183" t="s">
        <v>205</v>
      </c>
      <c r="D2" s="182"/>
      <c r="E2" s="184"/>
      <c r="F2" s="186" t="s">
        <v>206</v>
      </c>
      <c r="G2" s="51"/>
      <c r="H2" s="51"/>
      <c r="I2" s="169" t="s">
        <v>139</v>
      </c>
      <c r="J2" s="170"/>
      <c r="K2" s="171">
        <f>+D89*D2</f>
        <v>0</v>
      </c>
    </row>
    <row r="3" spans="1:25" x14ac:dyDescent="0.3">
      <c r="A3" s="185"/>
      <c r="C3" s="51"/>
      <c r="D3" s="166" t="s">
        <v>128</v>
      </c>
      <c r="E3" s="166" t="s">
        <v>130</v>
      </c>
      <c r="F3" s="166" t="s">
        <v>131</v>
      </c>
      <c r="G3" s="166" t="s">
        <v>127</v>
      </c>
      <c r="H3" s="51"/>
      <c r="I3" s="51"/>
      <c r="K3" s="51"/>
    </row>
    <row r="4" spans="1:25" x14ac:dyDescent="0.3">
      <c r="C4" s="51"/>
      <c r="D4" s="172"/>
      <c r="E4" s="182"/>
      <c r="F4" s="182"/>
      <c r="G4" s="182"/>
      <c r="H4" s="51"/>
      <c r="I4" s="51"/>
      <c r="J4" s="51"/>
      <c r="K4" s="51"/>
    </row>
    <row r="5" spans="1:25" x14ac:dyDescent="0.3">
      <c r="C5" s="51" t="s">
        <v>119</v>
      </c>
      <c r="D5" s="51"/>
      <c r="E5" s="51"/>
      <c r="F5" s="51"/>
      <c r="G5" s="51"/>
      <c r="H5" s="51"/>
      <c r="I5" s="51"/>
      <c r="J5" s="51"/>
      <c r="K5" s="51"/>
      <c r="N5" t="s">
        <v>227</v>
      </c>
    </row>
    <row r="6" spans="1:25" x14ac:dyDescent="0.3">
      <c r="A6" s="51"/>
      <c r="B6" s="173"/>
      <c r="C6" s="51"/>
      <c r="D6" s="51"/>
      <c r="E6" s="190" t="s">
        <v>128</v>
      </c>
      <c r="F6" s="190"/>
      <c r="G6" s="190"/>
      <c r="H6" s="51"/>
      <c r="I6" s="51"/>
      <c r="J6" s="51"/>
      <c r="K6" s="51"/>
      <c r="N6" t="s">
        <v>228</v>
      </c>
    </row>
    <row r="7" spans="1:25" ht="20.399999999999999" x14ac:dyDescent="0.35">
      <c r="A7" s="174" t="s">
        <v>123</v>
      </c>
      <c r="B7" s="175" t="s">
        <v>152</v>
      </c>
      <c r="C7" s="176" t="s">
        <v>2</v>
      </c>
      <c r="D7" s="176" t="s">
        <v>124</v>
      </c>
      <c r="E7" s="176" t="s">
        <v>125</v>
      </c>
      <c r="F7" s="176" t="s">
        <v>126</v>
      </c>
      <c r="G7" s="176" t="s">
        <v>127</v>
      </c>
      <c r="H7" s="176" t="s">
        <v>121</v>
      </c>
      <c r="I7" s="176" t="s">
        <v>3</v>
      </c>
      <c r="J7" s="176" t="s">
        <v>133</v>
      </c>
      <c r="K7" s="176" t="s">
        <v>120</v>
      </c>
      <c r="L7" s="176" t="s">
        <v>165</v>
      </c>
      <c r="M7" s="243"/>
      <c r="N7" s="176" t="s">
        <v>220</v>
      </c>
      <c r="X7" t="s">
        <v>224</v>
      </c>
    </row>
    <row r="8" spans="1:25" x14ac:dyDescent="0.3">
      <c r="A8" s="83" t="s">
        <v>183</v>
      </c>
      <c r="B8" s="84"/>
      <c r="C8" s="38"/>
      <c r="D8" s="38"/>
      <c r="E8" s="85"/>
      <c r="F8" s="85"/>
      <c r="G8" s="85"/>
      <c r="H8" s="38"/>
      <c r="I8" s="38"/>
      <c r="J8" s="38"/>
      <c r="K8" s="38"/>
      <c r="L8" s="38"/>
      <c r="M8" s="38"/>
      <c r="N8" s="38"/>
    </row>
    <row r="9" spans="1:25" x14ac:dyDescent="0.3">
      <c r="A9" s="177"/>
      <c r="B9" s="181">
        <v>1</v>
      </c>
      <c r="C9" s="65"/>
      <c r="D9" s="178"/>
      <c r="E9" s="178"/>
      <c r="F9" s="178"/>
      <c r="G9" s="178"/>
      <c r="H9" s="178"/>
      <c r="I9" s="178"/>
      <c r="J9" s="178"/>
      <c r="K9" s="179"/>
      <c r="L9" s="178" t="s">
        <v>166</v>
      </c>
      <c r="M9" s="244"/>
      <c r="N9" s="1" t="s">
        <v>223</v>
      </c>
      <c r="O9" s="1"/>
      <c r="P9" s="1"/>
      <c r="Q9" s="1" t="s">
        <v>153</v>
      </c>
      <c r="R9" s="1"/>
      <c r="S9" s="1"/>
      <c r="X9">
        <f>IF(D9&gt;0,$E$2,0)</f>
        <v>0</v>
      </c>
      <c r="Y9">
        <f>IF(N9="EXEMPT",0,X9)</f>
        <v>0</v>
      </c>
    </row>
    <row r="10" spans="1:25" x14ac:dyDescent="0.3">
      <c r="A10" s="177"/>
      <c r="B10" s="181">
        <f>B9+1</f>
        <v>2</v>
      </c>
      <c r="C10" s="65"/>
      <c r="D10" s="178"/>
      <c r="E10" s="178"/>
      <c r="F10" s="178"/>
      <c r="G10" s="178"/>
      <c r="H10" s="178"/>
      <c r="I10" s="178"/>
      <c r="J10" s="178"/>
      <c r="K10" s="178"/>
      <c r="L10" s="178"/>
      <c r="M10" s="244"/>
      <c r="N10" s="1" t="s">
        <v>223</v>
      </c>
      <c r="O10" s="1"/>
      <c r="P10" s="1"/>
      <c r="Q10" s="1"/>
      <c r="R10" s="1"/>
      <c r="S10" s="1"/>
      <c r="X10">
        <f t="shared" ref="X10:X73" si="0">IF(D10&gt;0,$E$2,0)</f>
        <v>0</v>
      </c>
      <c r="Y10">
        <f t="shared" ref="Y10:Y73" si="1">IF(N10="EXEMPT",0,X10)</f>
        <v>0</v>
      </c>
    </row>
    <row r="11" spans="1:25" x14ac:dyDescent="0.3">
      <c r="A11" s="177"/>
      <c r="B11" s="181">
        <f t="shared" ref="B11:B74" si="2">B10+1</f>
        <v>3</v>
      </c>
      <c r="C11" s="65"/>
      <c r="D11" s="178"/>
      <c r="E11" s="178"/>
      <c r="F11" s="178"/>
      <c r="G11" s="178"/>
      <c r="H11" s="178"/>
      <c r="I11" s="178"/>
      <c r="J11" s="178"/>
      <c r="K11" s="178"/>
      <c r="L11" s="178"/>
      <c r="M11" s="244"/>
      <c r="N11" s="1" t="s">
        <v>223</v>
      </c>
      <c r="O11" s="1"/>
      <c r="P11" s="1"/>
      <c r="Q11" s="1"/>
      <c r="R11" s="1"/>
      <c r="S11" s="1"/>
      <c r="X11">
        <f t="shared" si="0"/>
        <v>0</v>
      </c>
      <c r="Y11">
        <f t="shared" si="1"/>
        <v>0</v>
      </c>
    </row>
    <row r="12" spans="1:25" x14ac:dyDescent="0.3">
      <c r="A12" s="177"/>
      <c r="B12" s="181">
        <f t="shared" si="2"/>
        <v>4</v>
      </c>
      <c r="C12" s="65"/>
      <c r="D12" s="178"/>
      <c r="E12" s="178"/>
      <c r="F12" s="178"/>
      <c r="G12" s="178"/>
      <c r="H12" s="178"/>
      <c r="I12" s="178"/>
      <c r="J12" s="178"/>
      <c r="K12" s="178"/>
      <c r="L12" s="178"/>
      <c r="M12" s="244"/>
      <c r="N12" s="1" t="s">
        <v>223</v>
      </c>
      <c r="O12" s="1"/>
      <c r="P12" s="1"/>
      <c r="Q12" s="1"/>
      <c r="R12" s="1"/>
      <c r="S12" s="1"/>
      <c r="X12">
        <f t="shared" si="0"/>
        <v>0</v>
      </c>
      <c r="Y12">
        <f t="shared" si="1"/>
        <v>0</v>
      </c>
    </row>
    <row r="13" spans="1:25" x14ac:dyDescent="0.3">
      <c r="A13" s="177"/>
      <c r="B13" s="181">
        <f t="shared" si="2"/>
        <v>5</v>
      </c>
      <c r="C13" s="65"/>
      <c r="D13" s="178"/>
      <c r="E13" s="178"/>
      <c r="F13" s="178"/>
      <c r="G13" s="178"/>
      <c r="H13" s="178"/>
      <c r="I13" s="178"/>
      <c r="J13" s="178"/>
      <c r="K13" s="178"/>
      <c r="L13" s="178"/>
      <c r="M13" s="244"/>
      <c r="N13" s="1" t="s">
        <v>223</v>
      </c>
      <c r="O13" s="1"/>
      <c r="P13" s="1"/>
      <c r="Q13" s="1"/>
      <c r="R13" s="1"/>
      <c r="S13" s="1"/>
      <c r="X13">
        <f t="shared" si="0"/>
        <v>0</v>
      </c>
      <c r="Y13">
        <f t="shared" si="1"/>
        <v>0</v>
      </c>
    </row>
    <row r="14" spans="1:25" x14ac:dyDescent="0.3">
      <c r="A14" s="177"/>
      <c r="B14" s="181">
        <f t="shared" si="2"/>
        <v>6</v>
      </c>
      <c r="C14" s="65"/>
      <c r="D14" s="178"/>
      <c r="E14" s="178"/>
      <c r="F14" s="178"/>
      <c r="G14" s="178"/>
      <c r="H14" s="178"/>
      <c r="I14" s="178"/>
      <c r="J14" s="178"/>
      <c r="K14" s="178"/>
      <c r="L14" s="178"/>
      <c r="M14" s="244"/>
      <c r="N14" s="1" t="s">
        <v>223</v>
      </c>
      <c r="O14" s="1"/>
      <c r="P14" s="1"/>
      <c r="Q14" s="1"/>
      <c r="R14" s="1"/>
      <c r="S14" s="1"/>
      <c r="X14">
        <f t="shared" si="0"/>
        <v>0</v>
      </c>
      <c r="Y14">
        <f t="shared" si="1"/>
        <v>0</v>
      </c>
    </row>
    <row r="15" spans="1:25" x14ac:dyDescent="0.3">
      <c r="A15" s="178"/>
      <c r="B15" s="181">
        <f t="shared" si="2"/>
        <v>7</v>
      </c>
      <c r="C15" s="65"/>
      <c r="D15" s="178"/>
      <c r="E15" s="178"/>
      <c r="F15" s="178"/>
      <c r="G15" s="178"/>
      <c r="H15" s="178"/>
      <c r="I15" s="178"/>
      <c r="J15" s="178"/>
      <c r="K15" s="178"/>
      <c r="L15" s="178"/>
      <c r="M15" s="244"/>
      <c r="N15" s="1" t="s">
        <v>223</v>
      </c>
      <c r="O15" s="1"/>
      <c r="P15" s="1"/>
      <c r="Q15" s="1"/>
      <c r="R15" s="1"/>
      <c r="S15" s="1"/>
      <c r="X15">
        <f t="shared" si="0"/>
        <v>0</v>
      </c>
      <c r="Y15">
        <f t="shared" si="1"/>
        <v>0</v>
      </c>
    </row>
    <row r="16" spans="1:25" x14ac:dyDescent="0.3">
      <c r="A16" s="178"/>
      <c r="B16" s="181">
        <f t="shared" si="2"/>
        <v>8</v>
      </c>
      <c r="C16" s="65"/>
      <c r="D16" s="178"/>
      <c r="E16" s="178"/>
      <c r="F16" s="178"/>
      <c r="G16" s="178"/>
      <c r="H16" s="178"/>
      <c r="I16" s="178"/>
      <c r="J16" s="178"/>
      <c r="K16" s="178"/>
      <c r="L16" s="178"/>
      <c r="M16" s="244"/>
      <c r="N16" s="1" t="s">
        <v>223</v>
      </c>
      <c r="O16" s="1"/>
      <c r="P16" s="1"/>
      <c r="Q16" s="1"/>
      <c r="R16" s="1"/>
      <c r="S16" s="1"/>
      <c r="X16">
        <f t="shared" si="0"/>
        <v>0</v>
      </c>
      <c r="Y16">
        <f t="shared" si="1"/>
        <v>0</v>
      </c>
    </row>
    <row r="17" spans="1:25" x14ac:dyDescent="0.3">
      <c r="A17" s="178"/>
      <c r="B17" s="181">
        <f t="shared" si="2"/>
        <v>9</v>
      </c>
      <c r="C17" s="65"/>
      <c r="D17" s="178"/>
      <c r="E17" s="178"/>
      <c r="F17" s="178"/>
      <c r="G17" s="178"/>
      <c r="H17" s="178"/>
      <c r="I17" s="178"/>
      <c r="J17" s="178"/>
      <c r="K17" s="178"/>
      <c r="L17" s="178"/>
      <c r="M17" s="244"/>
      <c r="N17" s="1" t="s">
        <v>223</v>
      </c>
      <c r="O17" s="1"/>
      <c r="P17" s="1"/>
      <c r="Q17" s="1"/>
      <c r="R17" s="1"/>
      <c r="S17" s="1"/>
      <c r="X17">
        <f t="shared" si="0"/>
        <v>0</v>
      </c>
      <c r="Y17">
        <f t="shared" si="1"/>
        <v>0</v>
      </c>
    </row>
    <row r="18" spans="1:25" x14ac:dyDescent="0.3">
      <c r="A18" s="178"/>
      <c r="B18" s="181">
        <f t="shared" si="2"/>
        <v>10</v>
      </c>
      <c r="C18" s="65"/>
      <c r="D18" s="178"/>
      <c r="E18" s="178"/>
      <c r="F18" s="178"/>
      <c r="G18" s="178"/>
      <c r="H18" s="178"/>
      <c r="I18" s="178"/>
      <c r="J18" s="178"/>
      <c r="K18" s="178"/>
      <c r="L18" s="178"/>
      <c r="M18" s="244"/>
      <c r="N18" s="1" t="s">
        <v>223</v>
      </c>
      <c r="O18" s="1"/>
      <c r="P18" s="1"/>
      <c r="Q18" s="1"/>
      <c r="R18" s="1"/>
      <c r="S18" s="1"/>
      <c r="X18">
        <f t="shared" si="0"/>
        <v>0</v>
      </c>
      <c r="Y18">
        <f t="shared" si="1"/>
        <v>0</v>
      </c>
    </row>
    <row r="19" spans="1:25" x14ac:dyDescent="0.3">
      <c r="A19" s="178"/>
      <c r="B19" s="181">
        <f t="shared" si="2"/>
        <v>11</v>
      </c>
      <c r="C19" s="65"/>
      <c r="D19" s="178"/>
      <c r="E19" s="178"/>
      <c r="F19" s="178"/>
      <c r="G19" s="178"/>
      <c r="H19" s="178"/>
      <c r="I19" s="178"/>
      <c r="J19" s="178"/>
      <c r="K19" s="178"/>
      <c r="L19" s="178"/>
      <c r="M19" s="244"/>
      <c r="N19" s="1" t="s">
        <v>223</v>
      </c>
      <c r="O19" s="1"/>
      <c r="P19" s="1"/>
      <c r="Q19" s="1"/>
      <c r="R19" s="1"/>
      <c r="S19" s="1"/>
      <c r="X19">
        <f t="shared" si="0"/>
        <v>0</v>
      </c>
      <c r="Y19">
        <f t="shared" si="1"/>
        <v>0</v>
      </c>
    </row>
    <row r="20" spans="1:25" x14ac:dyDescent="0.3">
      <c r="A20" s="178"/>
      <c r="B20" s="181">
        <f t="shared" si="2"/>
        <v>12</v>
      </c>
      <c r="C20" s="65"/>
      <c r="D20" s="178"/>
      <c r="E20" s="178"/>
      <c r="F20" s="178"/>
      <c r="G20" s="178"/>
      <c r="H20" s="178"/>
      <c r="I20" s="178"/>
      <c r="J20" s="178"/>
      <c r="K20" s="178"/>
      <c r="L20" s="178"/>
      <c r="M20" s="244"/>
      <c r="N20" s="1" t="s">
        <v>223</v>
      </c>
      <c r="O20" s="1"/>
      <c r="P20" s="1"/>
      <c r="Q20" s="1"/>
      <c r="R20" s="1"/>
      <c r="S20" s="1"/>
      <c r="X20">
        <f t="shared" si="0"/>
        <v>0</v>
      </c>
      <c r="Y20">
        <f t="shared" si="1"/>
        <v>0</v>
      </c>
    </row>
    <row r="21" spans="1:25" x14ac:dyDescent="0.3">
      <c r="A21" s="178"/>
      <c r="B21" s="181">
        <f t="shared" si="2"/>
        <v>13</v>
      </c>
      <c r="C21" s="65"/>
      <c r="D21" s="178"/>
      <c r="E21" s="178"/>
      <c r="F21" s="178"/>
      <c r="G21" s="178"/>
      <c r="H21" s="178"/>
      <c r="I21" s="178"/>
      <c r="J21" s="178"/>
      <c r="K21" s="178"/>
      <c r="L21" s="178"/>
      <c r="M21" s="244"/>
      <c r="N21" s="1" t="s">
        <v>223</v>
      </c>
      <c r="O21" s="1"/>
      <c r="P21" s="1"/>
      <c r="Q21" s="1"/>
      <c r="R21" s="1"/>
      <c r="S21" s="1"/>
      <c r="X21">
        <f t="shared" si="0"/>
        <v>0</v>
      </c>
      <c r="Y21">
        <f t="shared" si="1"/>
        <v>0</v>
      </c>
    </row>
    <row r="22" spans="1:25" x14ac:dyDescent="0.3">
      <c r="A22" s="178"/>
      <c r="B22" s="181">
        <f t="shared" si="2"/>
        <v>14</v>
      </c>
      <c r="C22" s="65"/>
      <c r="D22" s="178"/>
      <c r="E22" s="178"/>
      <c r="F22" s="178"/>
      <c r="G22" s="178"/>
      <c r="H22" s="178"/>
      <c r="I22" s="178"/>
      <c r="J22" s="178"/>
      <c r="K22" s="178"/>
      <c r="L22" s="178"/>
      <c r="M22" s="244"/>
      <c r="N22" s="1" t="s">
        <v>223</v>
      </c>
      <c r="O22" s="1"/>
      <c r="P22" s="1"/>
      <c r="Q22" s="1"/>
      <c r="R22" s="1"/>
      <c r="S22" s="1"/>
      <c r="X22">
        <f t="shared" si="0"/>
        <v>0</v>
      </c>
      <c r="Y22">
        <f t="shared" si="1"/>
        <v>0</v>
      </c>
    </row>
    <row r="23" spans="1:25" x14ac:dyDescent="0.3">
      <c r="A23" s="178"/>
      <c r="B23" s="181">
        <f t="shared" si="2"/>
        <v>15</v>
      </c>
      <c r="C23" s="65"/>
      <c r="D23" s="178"/>
      <c r="E23" s="178"/>
      <c r="F23" s="178"/>
      <c r="G23" s="178"/>
      <c r="H23" s="178"/>
      <c r="I23" s="178"/>
      <c r="J23" s="178"/>
      <c r="K23" s="178"/>
      <c r="L23" s="178"/>
      <c r="M23" s="244"/>
      <c r="N23" s="1" t="s">
        <v>223</v>
      </c>
      <c r="O23" s="1"/>
      <c r="P23" s="1"/>
      <c r="Q23" s="1"/>
      <c r="R23" s="1"/>
      <c r="S23" s="1"/>
      <c r="X23">
        <f t="shared" si="0"/>
        <v>0</v>
      </c>
      <c r="Y23">
        <f t="shared" si="1"/>
        <v>0</v>
      </c>
    </row>
    <row r="24" spans="1:25" x14ac:dyDescent="0.3">
      <c r="A24" s="178"/>
      <c r="B24" s="181">
        <f t="shared" si="2"/>
        <v>16</v>
      </c>
      <c r="C24" s="65"/>
      <c r="D24" s="178"/>
      <c r="E24" s="178"/>
      <c r="F24" s="178"/>
      <c r="G24" s="178"/>
      <c r="H24" s="178"/>
      <c r="I24" s="178"/>
      <c r="J24" s="178"/>
      <c r="K24" s="178"/>
      <c r="L24" s="178"/>
      <c r="M24" s="244"/>
      <c r="N24" s="1" t="s">
        <v>223</v>
      </c>
      <c r="O24" s="1"/>
      <c r="P24" s="1"/>
      <c r="Q24" s="1"/>
      <c r="R24" s="1"/>
      <c r="S24" s="1"/>
      <c r="X24">
        <f t="shared" si="0"/>
        <v>0</v>
      </c>
      <c r="Y24">
        <f t="shared" si="1"/>
        <v>0</v>
      </c>
    </row>
    <row r="25" spans="1:25" x14ac:dyDescent="0.3">
      <c r="A25" s="178"/>
      <c r="B25" s="181">
        <f t="shared" si="2"/>
        <v>17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244"/>
      <c r="N25" s="1" t="s">
        <v>223</v>
      </c>
      <c r="O25" s="1"/>
      <c r="P25" s="1"/>
      <c r="Q25" s="1"/>
      <c r="R25" s="1"/>
      <c r="S25" s="1"/>
      <c r="X25">
        <f t="shared" si="0"/>
        <v>0</v>
      </c>
      <c r="Y25">
        <f t="shared" si="1"/>
        <v>0</v>
      </c>
    </row>
    <row r="26" spans="1:25" x14ac:dyDescent="0.3">
      <c r="A26" s="178"/>
      <c r="B26" s="181">
        <f t="shared" si="2"/>
        <v>18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244"/>
      <c r="N26" s="1" t="s">
        <v>223</v>
      </c>
      <c r="O26" s="1"/>
      <c r="P26" s="1"/>
      <c r="Q26" s="1"/>
      <c r="R26" s="1"/>
      <c r="S26" s="1"/>
      <c r="X26">
        <f t="shared" si="0"/>
        <v>0</v>
      </c>
      <c r="Y26">
        <f t="shared" si="1"/>
        <v>0</v>
      </c>
    </row>
    <row r="27" spans="1:25" x14ac:dyDescent="0.3">
      <c r="A27" s="178"/>
      <c r="B27" s="181">
        <f t="shared" si="2"/>
        <v>19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244"/>
      <c r="N27" s="1" t="s">
        <v>223</v>
      </c>
      <c r="O27" s="1"/>
      <c r="P27" s="1"/>
      <c r="Q27" s="1"/>
      <c r="R27" s="1"/>
      <c r="S27" s="1"/>
      <c r="X27">
        <f t="shared" si="0"/>
        <v>0</v>
      </c>
      <c r="Y27">
        <f t="shared" si="1"/>
        <v>0</v>
      </c>
    </row>
    <row r="28" spans="1:25" s="252" customFormat="1" ht="15" thickBot="1" x14ac:dyDescent="0.35">
      <c r="A28" s="249"/>
      <c r="B28" s="250">
        <f t="shared" si="2"/>
        <v>20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51"/>
      <c r="N28" s="251" t="s">
        <v>223</v>
      </c>
      <c r="O28" s="251"/>
      <c r="P28" s="251"/>
      <c r="Q28" s="251"/>
      <c r="R28" s="251"/>
      <c r="S28" s="251"/>
      <c r="X28" s="252">
        <f t="shared" si="0"/>
        <v>0</v>
      </c>
      <c r="Y28" s="252">
        <f t="shared" si="1"/>
        <v>0</v>
      </c>
    </row>
    <row r="29" spans="1:25" s="242" customFormat="1" x14ac:dyDescent="0.3">
      <c r="A29" s="247"/>
      <c r="B29" s="248">
        <f t="shared" si="2"/>
        <v>21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4"/>
      <c r="N29" s="244" t="s">
        <v>223</v>
      </c>
      <c r="O29" s="244"/>
      <c r="P29" s="244"/>
      <c r="Q29" s="244" t="s">
        <v>154</v>
      </c>
      <c r="R29" s="244"/>
      <c r="S29" s="244"/>
      <c r="X29" s="242">
        <f t="shared" si="0"/>
        <v>0</v>
      </c>
      <c r="Y29" s="242">
        <f t="shared" si="1"/>
        <v>0</v>
      </c>
    </row>
    <row r="30" spans="1:25" x14ac:dyDescent="0.3">
      <c r="A30" s="178"/>
      <c r="B30" s="181">
        <f t="shared" si="2"/>
        <v>22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244"/>
      <c r="N30" s="1" t="s">
        <v>223</v>
      </c>
      <c r="O30" s="1"/>
      <c r="P30" s="1"/>
      <c r="Q30" s="1"/>
      <c r="R30" s="1"/>
      <c r="S30" s="1"/>
      <c r="X30">
        <f t="shared" si="0"/>
        <v>0</v>
      </c>
      <c r="Y30">
        <f t="shared" si="1"/>
        <v>0</v>
      </c>
    </row>
    <row r="31" spans="1:25" x14ac:dyDescent="0.3">
      <c r="A31" s="178"/>
      <c r="B31" s="181">
        <f t="shared" si="2"/>
        <v>23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244"/>
      <c r="N31" s="1" t="s">
        <v>223</v>
      </c>
      <c r="O31" s="1"/>
      <c r="P31" s="1"/>
      <c r="Q31" s="1"/>
      <c r="R31" s="1"/>
      <c r="S31" s="1"/>
      <c r="X31">
        <f t="shared" si="0"/>
        <v>0</v>
      </c>
      <c r="Y31">
        <f t="shared" si="1"/>
        <v>0</v>
      </c>
    </row>
    <row r="32" spans="1:25" x14ac:dyDescent="0.3">
      <c r="A32" s="178"/>
      <c r="B32" s="181">
        <f t="shared" si="2"/>
        <v>24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244"/>
      <c r="N32" s="1" t="s">
        <v>223</v>
      </c>
      <c r="O32" s="1"/>
      <c r="P32" s="1"/>
      <c r="Q32" s="1"/>
      <c r="R32" s="1"/>
      <c r="S32" s="1"/>
      <c r="X32">
        <f t="shared" si="0"/>
        <v>0</v>
      </c>
      <c r="Y32">
        <f t="shared" si="1"/>
        <v>0</v>
      </c>
    </row>
    <row r="33" spans="1:25" x14ac:dyDescent="0.3">
      <c r="A33" s="178"/>
      <c r="B33" s="181">
        <f t="shared" si="2"/>
        <v>25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244"/>
      <c r="N33" s="1" t="s">
        <v>223</v>
      </c>
      <c r="O33" s="1"/>
      <c r="P33" s="1"/>
      <c r="Q33" s="1"/>
      <c r="R33" s="1"/>
      <c r="S33" s="1"/>
      <c r="X33">
        <f t="shared" si="0"/>
        <v>0</v>
      </c>
      <c r="Y33">
        <f t="shared" si="1"/>
        <v>0</v>
      </c>
    </row>
    <row r="34" spans="1:25" x14ac:dyDescent="0.3">
      <c r="A34" s="178"/>
      <c r="B34" s="181">
        <f t="shared" si="2"/>
        <v>26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244"/>
      <c r="N34" s="1" t="s">
        <v>223</v>
      </c>
      <c r="O34" s="1"/>
      <c r="P34" s="1"/>
      <c r="Q34" s="1"/>
      <c r="R34" s="1"/>
      <c r="S34" s="1"/>
      <c r="X34">
        <f t="shared" si="0"/>
        <v>0</v>
      </c>
      <c r="Y34">
        <f t="shared" si="1"/>
        <v>0</v>
      </c>
    </row>
    <row r="35" spans="1:25" x14ac:dyDescent="0.3">
      <c r="A35" s="178"/>
      <c r="B35" s="181">
        <f t="shared" si="2"/>
        <v>27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244"/>
      <c r="N35" s="1" t="s">
        <v>223</v>
      </c>
      <c r="O35" s="1"/>
      <c r="P35" s="1"/>
      <c r="Q35" s="1"/>
      <c r="R35" s="1"/>
      <c r="S35" s="1"/>
      <c r="X35">
        <f t="shared" si="0"/>
        <v>0</v>
      </c>
      <c r="Y35">
        <f t="shared" si="1"/>
        <v>0</v>
      </c>
    </row>
    <row r="36" spans="1:25" x14ac:dyDescent="0.3">
      <c r="A36" s="178"/>
      <c r="B36" s="181">
        <f t="shared" si="2"/>
        <v>28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244"/>
      <c r="N36" s="1" t="s">
        <v>223</v>
      </c>
      <c r="O36" s="1"/>
      <c r="P36" s="1"/>
      <c r="Q36" s="1"/>
      <c r="R36" s="1"/>
      <c r="S36" s="1"/>
      <c r="X36">
        <f t="shared" si="0"/>
        <v>0</v>
      </c>
      <c r="Y36">
        <f t="shared" si="1"/>
        <v>0</v>
      </c>
    </row>
    <row r="37" spans="1:25" x14ac:dyDescent="0.3">
      <c r="A37" s="178"/>
      <c r="B37" s="181">
        <f t="shared" si="2"/>
        <v>29</v>
      </c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244"/>
      <c r="N37" s="1" t="s">
        <v>223</v>
      </c>
      <c r="O37" s="1"/>
      <c r="P37" s="1"/>
      <c r="Q37" s="1"/>
      <c r="R37" s="1"/>
      <c r="S37" s="1"/>
      <c r="X37">
        <f t="shared" si="0"/>
        <v>0</v>
      </c>
      <c r="Y37">
        <f t="shared" si="1"/>
        <v>0</v>
      </c>
    </row>
    <row r="38" spans="1:25" x14ac:dyDescent="0.3">
      <c r="A38" s="178"/>
      <c r="B38" s="181">
        <f t="shared" si="2"/>
        <v>30</v>
      </c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244"/>
      <c r="N38" s="1" t="s">
        <v>223</v>
      </c>
      <c r="O38" s="1"/>
      <c r="P38" s="1"/>
      <c r="Q38" s="1"/>
      <c r="R38" s="1"/>
      <c r="S38" s="1"/>
      <c r="X38">
        <f t="shared" si="0"/>
        <v>0</v>
      </c>
      <c r="Y38">
        <f t="shared" si="1"/>
        <v>0</v>
      </c>
    </row>
    <row r="39" spans="1:25" x14ac:dyDescent="0.3">
      <c r="A39" s="178"/>
      <c r="B39" s="181">
        <f t="shared" si="2"/>
        <v>31</v>
      </c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244"/>
      <c r="N39" s="1" t="s">
        <v>223</v>
      </c>
      <c r="O39" s="1"/>
      <c r="P39" s="1"/>
      <c r="Q39" s="1"/>
      <c r="R39" s="1"/>
      <c r="S39" s="1"/>
      <c r="X39">
        <f t="shared" si="0"/>
        <v>0</v>
      </c>
      <c r="Y39">
        <f t="shared" si="1"/>
        <v>0</v>
      </c>
    </row>
    <row r="40" spans="1:25" x14ac:dyDescent="0.3">
      <c r="A40" s="178"/>
      <c r="B40" s="181">
        <f t="shared" si="2"/>
        <v>32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244"/>
      <c r="N40" s="1" t="s">
        <v>223</v>
      </c>
      <c r="O40" s="1"/>
      <c r="P40" s="1"/>
      <c r="Q40" s="1"/>
      <c r="R40" s="1"/>
      <c r="S40" s="1"/>
      <c r="X40">
        <f t="shared" si="0"/>
        <v>0</v>
      </c>
      <c r="Y40">
        <f t="shared" si="1"/>
        <v>0</v>
      </c>
    </row>
    <row r="41" spans="1:25" x14ac:dyDescent="0.3">
      <c r="A41" s="178"/>
      <c r="B41" s="181">
        <f t="shared" si="2"/>
        <v>33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244"/>
      <c r="N41" s="1" t="s">
        <v>223</v>
      </c>
      <c r="O41" s="1"/>
      <c r="P41" s="1"/>
      <c r="Q41" s="1"/>
      <c r="R41" s="1"/>
      <c r="S41" s="1"/>
      <c r="X41">
        <f t="shared" si="0"/>
        <v>0</v>
      </c>
      <c r="Y41">
        <f t="shared" si="1"/>
        <v>0</v>
      </c>
    </row>
    <row r="42" spans="1:25" x14ac:dyDescent="0.3">
      <c r="A42" s="178"/>
      <c r="B42" s="181">
        <f t="shared" si="2"/>
        <v>34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244"/>
      <c r="N42" s="1" t="s">
        <v>223</v>
      </c>
      <c r="O42" s="1"/>
      <c r="P42" s="1"/>
      <c r="Q42" s="1"/>
      <c r="R42" s="1"/>
      <c r="S42" s="1"/>
      <c r="X42">
        <f t="shared" si="0"/>
        <v>0</v>
      </c>
      <c r="Y42">
        <f t="shared" si="1"/>
        <v>0</v>
      </c>
    </row>
    <row r="43" spans="1:25" x14ac:dyDescent="0.3">
      <c r="A43" s="178"/>
      <c r="B43" s="181">
        <f t="shared" si="2"/>
        <v>35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244"/>
      <c r="N43" s="1" t="s">
        <v>223</v>
      </c>
      <c r="O43" s="1"/>
      <c r="P43" s="1"/>
      <c r="Q43" s="1"/>
      <c r="R43" s="1"/>
      <c r="S43" s="1"/>
      <c r="X43">
        <f t="shared" si="0"/>
        <v>0</v>
      </c>
      <c r="Y43">
        <f t="shared" si="1"/>
        <v>0</v>
      </c>
    </row>
    <row r="44" spans="1:25" x14ac:dyDescent="0.3">
      <c r="A44" s="178"/>
      <c r="B44" s="181">
        <f t="shared" si="2"/>
        <v>36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244"/>
      <c r="N44" s="1" t="s">
        <v>223</v>
      </c>
      <c r="O44" s="1"/>
      <c r="P44" s="1"/>
      <c r="Q44" s="1"/>
      <c r="R44" s="1"/>
      <c r="S44" s="1"/>
      <c r="X44">
        <f t="shared" si="0"/>
        <v>0</v>
      </c>
      <c r="Y44">
        <f t="shared" si="1"/>
        <v>0</v>
      </c>
    </row>
    <row r="45" spans="1:25" x14ac:dyDescent="0.3">
      <c r="A45" s="178"/>
      <c r="B45" s="181">
        <f t="shared" si="2"/>
        <v>37</v>
      </c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244"/>
      <c r="N45" s="1" t="s">
        <v>223</v>
      </c>
      <c r="O45" s="1"/>
      <c r="P45" s="1"/>
      <c r="Q45" s="1"/>
      <c r="R45" s="1"/>
      <c r="S45" s="1"/>
      <c r="X45">
        <f t="shared" si="0"/>
        <v>0</v>
      </c>
      <c r="Y45">
        <f t="shared" si="1"/>
        <v>0</v>
      </c>
    </row>
    <row r="46" spans="1:25" x14ac:dyDescent="0.3">
      <c r="A46" s="178"/>
      <c r="B46" s="181">
        <f t="shared" si="2"/>
        <v>38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244"/>
      <c r="N46" s="1" t="s">
        <v>223</v>
      </c>
      <c r="O46" s="1"/>
      <c r="P46" s="1"/>
      <c r="Q46" s="1"/>
      <c r="R46" s="1"/>
      <c r="S46" s="1"/>
      <c r="X46">
        <f t="shared" si="0"/>
        <v>0</v>
      </c>
      <c r="Y46">
        <f t="shared" si="1"/>
        <v>0</v>
      </c>
    </row>
    <row r="47" spans="1:25" x14ac:dyDescent="0.3">
      <c r="A47" s="178"/>
      <c r="B47" s="181">
        <f t="shared" si="2"/>
        <v>39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244"/>
      <c r="N47" s="1" t="s">
        <v>223</v>
      </c>
      <c r="O47" s="1"/>
      <c r="P47" s="1"/>
      <c r="Q47" s="1"/>
      <c r="R47" s="1"/>
      <c r="S47" s="1"/>
      <c r="X47">
        <f t="shared" si="0"/>
        <v>0</v>
      </c>
      <c r="Y47">
        <f t="shared" si="1"/>
        <v>0</v>
      </c>
    </row>
    <row r="48" spans="1:25" s="252" customFormat="1" ht="15" thickBot="1" x14ac:dyDescent="0.35">
      <c r="A48" s="249"/>
      <c r="B48" s="250">
        <f t="shared" si="2"/>
        <v>40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51"/>
      <c r="N48" s="251" t="s">
        <v>223</v>
      </c>
      <c r="O48" s="251"/>
      <c r="P48" s="251"/>
      <c r="Q48" s="251"/>
      <c r="R48" s="251"/>
      <c r="S48" s="251"/>
      <c r="X48" s="252">
        <f t="shared" si="0"/>
        <v>0</v>
      </c>
      <c r="Y48" s="252">
        <f t="shared" si="1"/>
        <v>0</v>
      </c>
    </row>
    <row r="49" spans="1:25" x14ac:dyDescent="0.3">
      <c r="A49" s="247"/>
      <c r="B49" s="248">
        <f t="shared" si="2"/>
        <v>41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4"/>
      <c r="N49" s="1" t="s">
        <v>223</v>
      </c>
      <c r="O49" s="1"/>
      <c r="P49" s="1"/>
      <c r="Q49" s="1" t="s">
        <v>155</v>
      </c>
      <c r="R49" s="1"/>
      <c r="S49" s="1"/>
      <c r="X49">
        <f t="shared" si="0"/>
        <v>0</v>
      </c>
      <c r="Y49">
        <f t="shared" si="1"/>
        <v>0</v>
      </c>
    </row>
    <row r="50" spans="1:25" x14ac:dyDescent="0.3">
      <c r="A50" s="178"/>
      <c r="B50" s="181">
        <f t="shared" si="2"/>
        <v>42</v>
      </c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244"/>
      <c r="N50" s="1" t="s">
        <v>223</v>
      </c>
      <c r="O50" s="1"/>
      <c r="P50" s="1"/>
      <c r="Q50" s="1"/>
      <c r="R50" s="1"/>
      <c r="S50" s="1"/>
      <c r="X50">
        <f t="shared" si="0"/>
        <v>0</v>
      </c>
      <c r="Y50">
        <f t="shared" si="1"/>
        <v>0</v>
      </c>
    </row>
    <row r="51" spans="1:25" x14ac:dyDescent="0.3">
      <c r="A51" s="178"/>
      <c r="B51" s="181">
        <f t="shared" si="2"/>
        <v>43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244"/>
      <c r="N51" s="1" t="s">
        <v>223</v>
      </c>
      <c r="O51" s="1"/>
      <c r="P51" s="1"/>
      <c r="Q51" s="1"/>
      <c r="R51" s="1"/>
      <c r="S51" s="1"/>
      <c r="X51">
        <f t="shared" si="0"/>
        <v>0</v>
      </c>
      <c r="Y51">
        <f t="shared" si="1"/>
        <v>0</v>
      </c>
    </row>
    <row r="52" spans="1:25" x14ac:dyDescent="0.3">
      <c r="A52" s="178"/>
      <c r="B52" s="181">
        <f t="shared" si="2"/>
        <v>44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244"/>
      <c r="N52" s="1" t="s">
        <v>223</v>
      </c>
      <c r="O52" s="1"/>
      <c r="P52" s="1"/>
      <c r="Q52" s="1"/>
      <c r="R52" s="1"/>
      <c r="S52" s="1"/>
      <c r="X52">
        <f t="shared" si="0"/>
        <v>0</v>
      </c>
      <c r="Y52">
        <f t="shared" si="1"/>
        <v>0</v>
      </c>
    </row>
    <row r="53" spans="1:25" x14ac:dyDescent="0.3">
      <c r="A53" s="178"/>
      <c r="B53" s="181">
        <f t="shared" si="2"/>
        <v>45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244"/>
      <c r="N53" s="1" t="s">
        <v>223</v>
      </c>
      <c r="O53" s="1"/>
      <c r="P53" s="1"/>
      <c r="Q53" s="1"/>
      <c r="R53" s="1"/>
      <c r="S53" s="1"/>
      <c r="X53">
        <f t="shared" si="0"/>
        <v>0</v>
      </c>
      <c r="Y53">
        <f t="shared" si="1"/>
        <v>0</v>
      </c>
    </row>
    <row r="54" spans="1:25" x14ac:dyDescent="0.3">
      <c r="A54" s="178"/>
      <c r="B54" s="181">
        <f t="shared" si="2"/>
        <v>46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244"/>
      <c r="N54" s="1" t="s">
        <v>223</v>
      </c>
      <c r="O54" s="1"/>
      <c r="P54" s="1"/>
      <c r="Q54" s="1"/>
      <c r="R54" s="1"/>
      <c r="S54" s="1"/>
      <c r="X54">
        <f t="shared" si="0"/>
        <v>0</v>
      </c>
      <c r="Y54">
        <f t="shared" si="1"/>
        <v>0</v>
      </c>
    </row>
    <row r="55" spans="1:25" x14ac:dyDescent="0.3">
      <c r="A55" s="178"/>
      <c r="B55" s="181">
        <f t="shared" si="2"/>
        <v>47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244"/>
      <c r="N55" s="1" t="s">
        <v>223</v>
      </c>
      <c r="O55" s="1"/>
      <c r="P55" s="1"/>
      <c r="Q55" s="1"/>
      <c r="R55" s="1"/>
      <c r="S55" s="1"/>
      <c r="X55">
        <f t="shared" si="0"/>
        <v>0</v>
      </c>
      <c r="Y55">
        <f t="shared" si="1"/>
        <v>0</v>
      </c>
    </row>
    <row r="56" spans="1:25" x14ac:dyDescent="0.3">
      <c r="A56" s="178"/>
      <c r="B56" s="181">
        <f t="shared" si="2"/>
        <v>48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244"/>
      <c r="N56" s="1" t="s">
        <v>223</v>
      </c>
      <c r="O56" s="1"/>
      <c r="P56" s="1"/>
      <c r="Q56" s="1"/>
      <c r="R56" s="1"/>
      <c r="S56" s="1"/>
      <c r="X56">
        <f t="shared" si="0"/>
        <v>0</v>
      </c>
      <c r="Y56">
        <f t="shared" si="1"/>
        <v>0</v>
      </c>
    </row>
    <row r="57" spans="1:25" x14ac:dyDescent="0.3">
      <c r="A57" s="178"/>
      <c r="B57" s="181">
        <f t="shared" si="2"/>
        <v>49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244"/>
      <c r="N57" s="1" t="s">
        <v>223</v>
      </c>
      <c r="O57" s="1"/>
      <c r="P57" s="1"/>
      <c r="Q57" s="1"/>
      <c r="R57" s="1"/>
      <c r="S57" s="1"/>
      <c r="X57">
        <f t="shared" si="0"/>
        <v>0</v>
      </c>
      <c r="Y57">
        <f t="shared" si="1"/>
        <v>0</v>
      </c>
    </row>
    <row r="58" spans="1:25" x14ac:dyDescent="0.3">
      <c r="A58" s="178"/>
      <c r="B58" s="181">
        <f t="shared" si="2"/>
        <v>50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244"/>
      <c r="N58" s="1" t="s">
        <v>223</v>
      </c>
      <c r="O58" s="1"/>
      <c r="P58" s="1"/>
      <c r="Q58" s="1"/>
      <c r="R58" s="1"/>
      <c r="S58" s="1"/>
      <c r="X58">
        <f t="shared" si="0"/>
        <v>0</v>
      </c>
      <c r="Y58">
        <f t="shared" si="1"/>
        <v>0</v>
      </c>
    </row>
    <row r="59" spans="1:25" x14ac:dyDescent="0.3">
      <c r="A59" s="178"/>
      <c r="B59" s="181">
        <f t="shared" si="2"/>
        <v>51</v>
      </c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244"/>
      <c r="N59" s="1" t="s">
        <v>223</v>
      </c>
      <c r="O59" s="1"/>
      <c r="P59" s="1"/>
      <c r="Q59" s="1"/>
      <c r="R59" s="1"/>
      <c r="S59" s="1"/>
      <c r="X59">
        <f t="shared" si="0"/>
        <v>0</v>
      </c>
      <c r="Y59">
        <f t="shared" si="1"/>
        <v>0</v>
      </c>
    </row>
    <row r="60" spans="1:25" x14ac:dyDescent="0.3">
      <c r="A60" s="178"/>
      <c r="B60" s="181">
        <f t="shared" si="2"/>
        <v>52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244"/>
      <c r="N60" s="1" t="s">
        <v>223</v>
      </c>
      <c r="O60" s="1"/>
      <c r="P60" s="1"/>
      <c r="Q60" s="1"/>
      <c r="R60" s="1"/>
      <c r="S60" s="1"/>
      <c r="X60">
        <f t="shared" si="0"/>
        <v>0</v>
      </c>
      <c r="Y60">
        <f t="shared" si="1"/>
        <v>0</v>
      </c>
    </row>
    <row r="61" spans="1:25" x14ac:dyDescent="0.3">
      <c r="A61" s="178"/>
      <c r="B61" s="181">
        <f t="shared" si="2"/>
        <v>53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244"/>
      <c r="N61" s="1" t="s">
        <v>223</v>
      </c>
      <c r="O61" s="1"/>
      <c r="P61" s="1"/>
      <c r="Q61" s="1"/>
      <c r="R61" s="1"/>
      <c r="S61" s="1"/>
      <c r="X61">
        <f t="shared" si="0"/>
        <v>0</v>
      </c>
      <c r="Y61">
        <f t="shared" si="1"/>
        <v>0</v>
      </c>
    </row>
    <row r="62" spans="1:25" x14ac:dyDescent="0.3">
      <c r="A62" s="178"/>
      <c r="B62" s="181">
        <f t="shared" si="2"/>
        <v>54</v>
      </c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244"/>
      <c r="N62" s="1" t="s">
        <v>223</v>
      </c>
      <c r="O62" s="1"/>
      <c r="P62" s="1"/>
      <c r="Q62" s="1"/>
      <c r="R62" s="1"/>
      <c r="S62" s="1"/>
      <c r="X62">
        <f t="shared" si="0"/>
        <v>0</v>
      </c>
      <c r="Y62">
        <f t="shared" si="1"/>
        <v>0</v>
      </c>
    </row>
    <row r="63" spans="1:25" x14ac:dyDescent="0.3">
      <c r="A63" s="178"/>
      <c r="B63" s="181">
        <f t="shared" si="2"/>
        <v>55</v>
      </c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244"/>
      <c r="N63" s="1" t="s">
        <v>223</v>
      </c>
      <c r="O63" s="1"/>
      <c r="P63" s="1"/>
      <c r="Q63" s="1"/>
      <c r="R63" s="1"/>
      <c r="S63" s="1"/>
      <c r="X63">
        <f t="shared" si="0"/>
        <v>0</v>
      </c>
      <c r="Y63">
        <f t="shared" si="1"/>
        <v>0</v>
      </c>
    </row>
    <row r="64" spans="1:25" x14ac:dyDescent="0.3">
      <c r="A64" s="178"/>
      <c r="B64" s="181">
        <f t="shared" si="2"/>
        <v>56</v>
      </c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244"/>
      <c r="N64" s="1" t="s">
        <v>223</v>
      </c>
      <c r="O64" s="1"/>
      <c r="P64" s="1"/>
      <c r="Q64" s="1"/>
      <c r="R64" s="1"/>
      <c r="S64" s="1"/>
      <c r="X64">
        <f t="shared" si="0"/>
        <v>0</v>
      </c>
      <c r="Y64">
        <f t="shared" si="1"/>
        <v>0</v>
      </c>
    </row>
    <row r="65" spans="1:25" x14ac:dyDescent="0.3">
      <c r="A65" s="178"/>
      <c r="B65" s="181">
        <f t="shared" si="2"/>
        <v>57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244"/>
      <c r="N65" s="1" t="s">
        <v>223</v>
      </c>
      <c r="O65" s="1"/>
      <c r="P65" s="1"/>
      <c r="Q65" s="1"/>
      <c r="R65" s="1"/>
      <c r="S65" s="1"/>
      <c r="X65">
        <f t="shared" si="0"/>
        <v>0</v>
      </c>
      <c r="Y65">
        <f t="shared" si="1"/>
        <v>0</v>
      </c>
    </row>
    <row r="66" spans="1:25" x14ac:dyDescent="0.3">
      <c r="A66" s="178"/>
      <c r="B66" s="181">
        <f t="shared" si="2"/>
        <v>58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244"/>
      <c r="N66" s="1" t="s">
        <v>223</v>
      </c>
      <c r="O66" s="1"/>
      <c r="P66" s="1"/>
      <c r="Q66" s="1"/>
      <c r="R66" s="1"/>
      <c r="S66" s="1"/>
      <c r="X66">
        <f t="shared" si="0"/>
        <v>0</v>
      </c>
      <c r="Y66">
        <f t="shared" si="1"/>
        <v>0</v>
      </c>
    </row>
    <row r="67" spans="1:25" x14ac:dyDescent="0.3">
      <c r="A67" s="178"/>
      <c r="B67" s="181">
        <f t="shared" si="2"/>
        <v>59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244"/>
      <c r="N67" s="1" t="s">
        <v>223</v>
      </c>
      <c r="O67" s="1"/>
      <c r="P67" s="1"/>
      <c r="Q67" s="1"/>
      <c r="R67" s="1"/>
      <c r="S67" s="1"/>
      <c r="X67">
        <f t="shared" si="0"/>
        <v>0</v>
      </c>
      <c r="Y67">
        <f t="shared" si="1"/>
        <v>0</v>
      </c>
    </row>
    <row r="68" spans="1:25" s="252" customFormat="1" ht="15" thickBot="1" x14ac:dyDescent="0.35">
      <c r="A68" s="249"/>
      <c r="B68" s="250">
        <f t="shared" si="2"/>
        <v>60</v>
      </c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51"/>
      <c r="N68" s="251" t="s">
        <v>223</v>
      </c>
      <c r="O68" s="251"/>
      <c r="P68" s="251"/>
      <c r="Q68" s="251"/>
      <c r="R68" s="251"/>
      <c r="S68" s="251"/>
      <c r="X68" s="252">
        <f t="shared" si="0"/>
        <v>0</v>
      </c>
      <c r="Y68" s="252">
        <f t="shared" si="1"/>
        <v>0</v>
      </c>
    </row>
    <row r="69" spans="1:25" x14ac:dyDescent="0.3">
      <c r="A69" s="247"/>
      <c r="B69" s="248">
        <f t="shared" si="2"/>
        <v>61</v>
      </c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4"/>
      <c r="N69" s="1" t="s">
        <v>223</v>
      </c>
      <c r="O69" s="1"/>
      <c r="P69" s="1"/>
      <c r="Q69" s="1" t="s">
        <v>156</v>
      </c>
      <c r="R69" s="1"/>
      <c r="S69" s="1"/>
      <c r="X69">
        <f t="shared" si="0"/>
        <v>0</v>
      </c>
      <c r="Y69">
        <f t="shared" si="1"/>
        <v>0</v>
      </c>
    </row>
    <row r="70" spans="1:25" x14ac:dyDescent="0.3">
      <c r="A70" s="178"/>
      <c r="B70" s="181">
        <f t="shared" si="2"/>
        <v>62</v>
      </c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244"/>
      <c r="N70" s="1" t="s">
        <v>223</v>
      </c>
      <c r="O70" s="1"/>
      <c r="P70" s="1"/>
      <c r="Q70" s="1"/>
      <c r="R70" s="1"/>
      <c r="S70" s="1"/>
      <c r="X70">
        <f t="shared" si="0"/>
        <v>0</v>
      </c>
      <c r="Y70">
        <f t="shared" si="1"/>
        <v>0</v>
      </c>
    </row>
    <row r="71" spans="1:25" x14ac:dyDescent="0.3">
      <c r="A71" s="178"/>
      <c r="B71" s="181">
        <f t="shared" si="2"/>
        <v>63</v>
      </c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244"/>
      <c r="N71" s="1" t="s">
        <v>223</v>
      </c>
      <c r="O71" s="1"/>
      <c r="P71" s="1"/>
      <c r="Q71" s="1"/>
      <c r="R71" s="1"/>
      <c r="S71" s="1"/>
      <c r="X71">
        <f t="shared" si="0"/>
        <v>0</v>
      </c>
      <c r="Y71">
        <f t="shared" si="1"/>
        <v>0</v>
      </c>
    </row>
    <row r="72" spans="1:25" x14ac:dyDescent="0.3">
      <c r="A72" s="178"/>
      <c r="B72" s="181">
        <f t="shared" si="2"/>
        <v>64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244"/>
      <c r="N72" s="1" t="s">
        <v>223</v>
      </c>
      <c r="O72" s="1"/>
      <c r="P72" s="1"/>
      <c r="Q72" s="1"/>
      <c r="R72" s="1"/>
      <c r="S72" s="1"/>
      <c r="X72">
        <f t="shared" si="0"/>
        <v>0</v>
      </c>
      <c r="Y72">
        <f t="shared" si="1"/>
        <v>0</v>
      </c>
    </row>
    <row r="73" spans="1:25" x14ac:dyDescent="0.3">
      <c r="A73" s="178"/>
      <c r="B73" s="181">
        <f t="shared" si="2"/>
        <v>65</v>
      </c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244"/>
      <c r="N73" s="1" t="s">
        <v>223</v>
      </c>
      <c r="O73" s="1"/>
      <c r="P73" s="1"/>
      <c r="Q73" s="1"/>
      <c r="R73" s="1"/>
      <c r="S73" s="1"/>
      <c r="X73">
        <f t="shared" si="0"/>
        <v>0</v>
      </c>
      <c r="Y73">
        <f t="shared" si="1"/>
        <v>0</v>
      </c>
    </row>
    <row r="74" spans="1:25" x14ac:dyDescent="0.3">
      <c r="A74" s="178"/>
      <c r="B74" s="181">
        <f t="shared" si="2"/>
        <v>66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244"/>
      <c r="N74" s="1" t="s">
        <v>223</v>
      </c>
      <c r="O74" s="1"/>
      <c r="P74" s="1"/>
      <c r="Q74" s="1"/>
      <c r="R74" s="1"/>
      <c r="S74" s="1"/>
      <c r="X74">
        <f t="shared" ref="X74:X88" si="3">IF(D74&gt;0,$E$2,0)</f>
        <v>0</v>
      </c>
      <c r="Y74">
        <f t="shared" ref="Y74:Y88" si="4">IF(N74="EXEMPT",0,X74)</f>
        <v>0</v>
      </c>
    </row>
    <row r="75" spans="1:25" x14ac:dyDescent="0.3">
      <c r="A75" s="178"/>
      <c r="B75" s="181">
        <f t="shared" ref="B75:B88" si="5">B74+1</f>
        <v>67</v>
      </c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244"/>
      <c r="N75" s="1" t="s">
        <v>223</v>
      </c>
      <c r="O75" s="1"/>
      <c r="P75" s="1"/>
      <c r="Q75" s="1"/>
      <c r="R75" s="1"/>
      <c r="S75" s="1"/>
      <c r="X75">
        <f t="shared" si="3"/>
        <v>0</v>
      </c>
      <c r="Y75">
        <f t="shared" si="4"/>
        <v>0</v>
      </c>
    </row>
    <row r="76" spans="1:25" x14ac:dyDescent="0.3">
      <c r="A76" s="178"/>
      <c r="B76" s="181">
        <f t="shared" si="5"/>
        <v>68</v>
      </c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244"/>
      <c r="N76" s="1" t="s">
        <v>223</v>
      </c>
      <c r="O76" s="1"/>
      <c r="P76" s="1"/>
      <c r="Q76" s="1"/>
      <c r="R76" s="1"/>
      <c r="S76" s="1"/>
      <c r="X76">
        <f t="shared" si="3"/>
        <v>0</v>
      </c>
      <c r="Y76">
        <f t="shared" si="4"/>
        <v>0</v>
      </c>
    </row>
    <row r="77" spans="1:25" x14ac:dyDescent="0.3">
      <c r="A77" s="178"/>
      <c r="B77" s="181">
        <f t="shared" si="5"/>
        <v>69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244"/>
      <c r="N77" s="1" t="s">
        <v>223</v>
      </c>
      <c r="O77" s="1"/>
      <c r="P77" s="1"/>
      <c r="Q77" s="1"/>
      <c r="R77" s="1"/>
      <c r="S77" s="1"/>
      <c r="X77">
        <f t="shared" si="3"/>
        <v>0</v>
      </c>
      <c r="Y77">
        <f t="shared" si="4"/>
        <v>0</v>
      </c>
    </row>
    <row r="78" spans="1:25" x14ac:dyDescent="0.3">
      <c r="A78" s="178"/>
      <c r="B78" s="181">
        <f t="shared" si="5"/>
        <v>70</v>
      </c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244"/>
      <c r="N78" s="1" t="s">
        <v>223</v>
      </c>
      <c r="O78" s="1"/>
      <c r="P78" s="1"/>
      <c r="Q78" s="1"/>
      <c r="R78" s="1"/>
      <c r="S78" s="1"/>
      <c r="X78">
        <f t="shared" si="3"/>
        <v>0</v>
      </c>
      <c r="Y78">
        <f t="shared" si="4"/>
        <v>0</v>
      </c>
    </row>
    <row r="79" spans="1:25" x14ac:dyDescent="0.3">
      <c r="A79" s="178"/>
      <c r="B79" s="181">
        <f t="shared" si="5"/>
        <v>71</v>
      </c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244"/>
      <c r="N79" s="1" t="s">
        <v>223</v>
      </c>
      <c r="O79" s="1"/>
      <c r="P79" s="1"/>
      <c r="Q79" s="1"/>
      <c r="R79" s="1"/>
      <c r="S79" s="1"/>
      <c r="X79">
        <f t="shared" si="3"/>
        <v>0</v>
      </c>
      <c r="Y79">
        <f t="shared" si="4"/>
        <v>0</v>
      </c>
    </row>
    <row r="80" spans="1:25" x14ac:dyDescent="0.3">
      <c r="A80" s="178"/>
      <c r="B80" s="181">
        <f t="shared" si="5"/>
        <v>72</v>
      </c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244"/>
      <c r="N80" s="1" t="s">
        <v>223</v>
      </c>
      <c r="O80" s="1"/>
      <c r="P80" s="1"/>
      <c r="Q80" s="1"/>
      <c r="R80" s="1"/>
      <c r="S80" s="1"/>
      <c r="X80">
        <f t="shared" si="3"/>
        <v>0</v>
      </c>
      <c r="Y80">
        <f t="shared" si="4"/>
        <v>0</v>
      </c>
    </row>
    <row r="81" spans="1:25" x14ac:dyDescent="0.3">
      <c r="A81" s="178"/>
      <c r="B81" s="181">
        <f t="shared" si="5"/>
        <v>73</v>
      </c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244"/>
      <c r="N81" s="1" t="s">
        <v>223</v>
      </c>
      <c r="O81" s="1"/>
      <c r="P81" s="1"/>
      <c r="Q81" s="1"/>
      <c r="R81" s="1"/>
      <c r="S81" s="1"/>
      <c r="X81">
        <f t="shared" si="3"/>
        <v>0</v>
      </c>
      <c r="Y81">
        <f t="shared" si="4"/>
        <v>0</v>
      </c>
    </row>
    <row r="82" spans="1:25" x14ac:dyDescent="0.3">
      <c r="A82" s="178"/>
      <c r="B82" s="181">
        <f t="shared" si="5"/>
        <v>74</v>
      </c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244"/>
      <c r="N82" s="1" t="s">
        <v>223</v>
      </c>
      <c r="O82" s="1"/>
      <c r="P82" s="1"/>
      <c r="Q82" s="1"/>
      <c r="R82" s="1"/>
      <c r="S82" s="1"/>
      <c r="X82">
        <f t="shared" si="3"/>
        <v>0</v>
      </c>
      <c r="Y82">
        <f t="shared" si="4"/>
        <v>0</v>
      </c>
    </row>
    <row r="83" spans="1:25" x14ac:dyDescent="0.3">
      <c r="A83" s="178"/>
      <c r="B83" s="181">
        <f t="shared" si="5"/>
        <v>75</v>
      </c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244"/>
      <c r="N83" s="1" t="s">
        <v>223</v>
      </c>
      <c r="O83" s="1"/>
      <c r="P83" s="1"/>
      <c r="Q83" s="1"/>
      <c r="R83" s="1"/>
      <c r="S83" s="1"/>
      <c r="X83">
        <f t="shared" si="3"/>
        <v>0</v>
      </c>
      <c r="Y83">
        <f t="shared" si="4"/>
        <v>0</v>
      </c>
    </row>
    <row r="84" spans="1:25" x14ac:dyDescent="0.3">
      <c r="A84" s="178"/>
      <c r="B84" s="181">
        <f t="shared" si="5"/>
        <v>76</v>
      </c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244"/>
      <c r="N84" s="1" t="s">
        <v>223</v>
      </c>
      <c r="O84" s="1"/>
      <c r="P84" s="1"/>
      <c r="Q84" s="1"/>
      <c r="R84" s="1"/>
      <c r="S84" s="1"/>
      <c r="X84">
        <f t="shared" si="3"/>
        <v>0</v>
      </c>
      <c r="Y84">
        <f t="shared" si="4"/>
        <v>0</v>
      </c>
    </row>
    <row r="85" spans="1:25" x14ac:dyDescent="0.3">
      <c r="A85" s="178"/>
      <c r="B85" s="181">
        <f t="shared" si="5"/>
        <v>77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244"/>
      <c r="N85" s="1" t="s">
        <v>223</v>
      </c>
      <c r="O85" s="1"/>
      <c r="P85" s="1"/>
      <c r="Q85" s="1"/>
      <c r="R85" s="1"/>
      <c r="S85" s="1"/>
      <c r="X85">
        <f t="shared" si="3"/>
        <v>0</v>
      </c>
      <c r="Y85">
        <f t="shared" si="4"/>
        <v>0</v>
      </c>
    </row>
    <row r="86" spans="1:25" x14ac:dyDescent="0.3">
      <c r="A86" s="178"/>
      <c r="B86" s="181">
        <f t="shared" si="5"/>
        <v>78</v>
      </c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244"/>
      <c r="N86" s="1" t="s">
        <v>223</v>
      </c>
      <c r="O86" s="1"/>
      <c r="P86" s="1"/>
      <c r="Q86" s="1"/>
      <c r="R86" s="1"/>
      <c r="S86" s="1"/>
      <c r="X86">
        <f t="shared" si="3"/>
        <v>0</v>
      </c>
      <c r="Y86">
        <f t="shared" si="4"/>
        <v>0</v>
      </c>
    </row>
    <row r="87" spans="1:25" x14ac:dyDescent="0.3">
      <c r="A87" s="178"/>
      <c r="B87" s="181">
        <f t="shared" si="5"/>
        <v>79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244"/>
      <c r="N87" s="1" t="s">
        <v>223</v>
      </c>
      <c r="O87" s="1"/>
      <c r="P87" s="1"/>
      <c r="Q87" s="1"/>
      <c r="R87" s="1"/>
      <c r="S87" s="1"/>
      <c r="X87">
        <f t="shared" si="3"/>
        <v>0</v>
      </c>
      <c r="Y87">
        <f t="shared" si="4"/>
        <v>0</v>
      </c>
    </row>
    <row r="88" spans="1:25" x14ac:dyDescent="0.3">
      <c r="A88" s="178"/>
      <c r="B88" s="181">
        <f t="shared" si="5"/>
        <v>80</v>
      </c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244"/>
      <c r="N88" s="1" t="s">
        <v>223</v>
      </c>
      <c r="O88" s="1"/>
      <c r="P88" s="1"/>
      <c r="Q88" s="1"/>
      <c r="R88" s="1"/>
      <c r="S88" s="1"/>
      <c r="X88">
        <f t="shared" si="3"/>
        <v>0</v>
      </c>
      <c r="Y88">
        <f t="shared" si="4"/>
        <v>0</v>
      </c>
    </row>
    <row r="89" spans="1:25" x14ac:dyDescent="0.3">
      <c r="A89" s="1"/>
      <c r="B89" s="180"/>
      <c r="C89" s="1"/>
      <c r="D89" s="1">
        <f>SUM(D9:D88)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25" ht="15" thickBot="1" x14ac:dyDescent="0.35">
      <c r="A90" s="1"/>
      <c r="B90" s="18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25" ht="15" thickBot="1" x14ac:dyDescent="0.35">
      <c r="A91" s="1"/>
      <c r="B91" s="253"/>
      <c r="C91" s="254"/>
      <c r="D91" s="255" t="s">
        <v>124</v>
      </c>
      <c r="E91" s="255" t="s">
        <v>125</v>
      </c>
      <c r="F91" s="255" t="s">
        <v>126</v>
      </c>
      <c r="G91" s="256" t="s">
        <v>127</v>
      </c>
      <c r="H91" s="257" t="s">
        <v>226</v>
      </c>
      <c r="I91" s="258"/>
      <c r="J91" s="258"/>
      <c r="K91" s="1"/>
      <c r="L91" s="1"/>
      <c r="M91" s="1"/>
      <c r="O91" s="1"/>
      <c r="P91" s="1"/>
      <c r="Q91" s="1"/>
      <c r="R91" s="1"/>
      <c r="S91" s="1"/>
    </row>
    <row r="92" spans="1:25" ht="15" thickBot="1" x14ac:dyDescent="0.35">
      <c r="B92" s="253"/>
      <c r="C92" s="254" t="s">
        <v>15</v>
      </c>
      <c r="D92" s="254">
        <f>SUM(D9:D88)</f>
        <v>0</v>
      </c>
      <c r="E92" s="254">
        <f t="shared" ref="E92:G92" si="6">SUM(E9:E88)</f>
        <v>0</v>
      </c>
      <c r="F92" s="254">
        <f t="shared" si="6"/>
        <v>0</v>
      </c>
      <c r="G92" s="254">
        <f t="shared" si="6"/>
        <v>0</v>
      </c>
      <c r="H92" s="259">
        <f>E92+F92+G92</f>
        <v>0</v>
      </c>
      <c r="I92" s="258"/>
      <c r="J92" s="258"/>
    </row>
    <row r="93" spans="1:25" x14ac:dyDescent="0.3">
      <c r="B93" s="253"/>
      <c r="C93" s="258"/>
      <c r="D93" s="258"/>
      <c r="E93" s="258"/>
      <c r="F93" s="258"/>
      <c r="G93" s="258"/>
      <c r="H93" s="258"/>
      <c r="I93" s="258"/>
      <c r="J93" s="258"/>
    </row>
    <row r="94" spans="1:25" x14ac:dyDescent="0.3">
      <c r="B94" s="253"/>
      <c r="C94" s="258"/>
      <c r="D94" s="258"/>
      <c r="E94" s="258"/>
      <c r="F94" s="258"/>
      <c r="G94" s="258"/>
      <c r="H94" s="258"/>
      <c r="I94" s="258"/>
      <c r="J94" s="258"/>
    </row>
    <row r="95" spans="1:25" x14ac:dyDescent="0.3">
      <c r="B95" s="253"/>
      <c r="C95" s="258"/>
      <c r="D95" s="258"/>
      <c r="E95" s="258"/>
      <c r="F95" s="258"/>
      <c r="G95" s="258"/>
      <c r="H95" s="258"/>
      <c r="I95" s="258"/>
      <c r="J95" s="258"/>
    </row>
    <row r="96" spans="1:25" x14ac:dyDescent="0.3">
      <c r="B96" s="253"/>
      <c r="C96" s="258"/>
      <c r="D96" s="258"/>
      <c r="E96" s="258"/>
      <c r="F96" s="258"/>
      <c r="G96" s="258"/>
      <c r="H96" s="258"/>
      <c r="I96" s="258"/>
      <c r="J96" s="258"/>
    </row>
    <row r="97" spans="2:10" x14ac:dyDescent="0.3">
      <c r="B97" s="253"/>
      <c r="C97" s="258"/>
      <c r="D97" s="258"/>
      <c r="E97" s="258"/>
      <c r="F97" s="258"/>
      <c r="G97" s="258"/>
      <c r="H97" s="258"/>
      <c r="I97" s="258"/>
      <c r="J97" s="258"/>
    </row>
    <row r="98" spans="2:10" x14ac:dyDescent="0.3">
      <c r="B98" s="253"/>
      <c r="C98" s="258"/>
      <c r="D98" s="258"/>
      <c r="E98" s="258"/>
      <c r="F98" s="258"/>
      <c r="G98" s="258"/>
      <c r="H98" s="258"/>
      <c r="I98" s="258"/>
      <c r="J98" s="258"/>
    </row>
    <row r="99" spans="2:10" x14ac:dyDescent="0.3">
      <c r="B99" s="253"/>
      <c r="C99" s="258"/>
      <c r="D99" s="258"/>
      <c r="E99" s="258"/>
      <c r="F99" s="258"/>
      <c r="G99" s="258"/>
      <c r="H99" s="258"/>
      <c r="I99" s="258"/>
      <c r="J99" s="258"/>
    </row>
    <row r="100" spans="2:10" x14ac:dyDescent="0.3">
      <c r="B100" s="253"/>
      <c r="C100" s="258"/>
      <c r="D100" s="258"/>
      <c r="E100" s="258"/>
      <c r="F100" s="258"/>
      <c r="G100" s="258"/>
      <c r="H100" s="258"/>
      <c r="I100" s="258"/>
      <c r="J100" s="258"/>
    </row>
    <row r="101" spans="2:10" x14ac:dyDescent="0.3">
      <c r="B101" s="253"/>
      <c r="C101" s="258"/>
      <c r="D101" s="258"/>
      <c r="E101" s="258"/>
      <c r="F101" s="258"/>
      <c r="G101" s="258"/>
      <c r="H101" s="258"/>
      <c r="I101" s="258"/>
      <c r="J101" s="258"/>
    </row>
    <row r="102" spans="2:10" x14ac:dyDescent="0.3">
      <c r="B102" s="253"/>
      <c r="C102" s="258"/>
      <c r="D102" s="258"/>
      <c r="E102" s="258"/>
      <c r="F102" s="258"/>
      <c r="G102" s="258"/>
      <c r="H102" s="258"/>
      <c r="I102" s="258"/>
      <c r="J102" s="258"/>
    </row>
    <row r="103" spans="2:10" x14ac:dyDescent="0.3">
      <c r="B103" s="253"/>
      <c r="C103" s="258"/>
      <c r="D103" s="258"/>
      <c r="E103" s="258"/>
      <c r="F103" s="258"/>
      <c r="G103" s="258"/>
      <c r="H103" s="258"/>
      <c r="I103" s="258"/>
      <c r="J103" s="258"/>
    </row>
    <row r="104" spans="2:10" x14ac:dyDescent="0.3">
      <c r="B104" s="253"/>
      <c r="C104" s="258"/>
      <c r="D104" s="258"/>
      <c r="E104" s="258"/>
      <c r="F104" s="258"/>
      <c r="G104" s="258"/>
      <c r="H104" s="258"/>
      <c r="I104" s="258"/>
      <c r="J104" s="258"/>
    </row>
    <row r="105" spans="2:10" x14ac:dyDescent="0.3">
      <c r="B105" s="253"/>
      <c r="C105" s="258"/>
      <c r="D105" s="258"/>
      <c r="E105" s="258"/>
      <c r="F105" s="258"/>
      <c r="G105" s="258"/>
      <c r="H105" s="258"/>
      <c r="I105" s="258"/>
      <c r="J105" s="258"/>
    </row>
    <row r="106" spans="2:10" x14ac:dyDescent="0.3">
      <c r="B106" s="253"/>
      <c r="C106" s="258"/>
      <c r="D106" s="258"/>
      <c r="E106" s="258"/>
      <c r="F106" s="258"/>
      <c r="G106" s="258"/>
      <c r="H106" s="258"/>
      <c r="I106" s="258"/>
      <c r="J106" s="258"/>
    </row>
    <row r="107" spans="2:10" x14ac:dyDescent="0.3">
      <c r="B107" s="253"/>
      <c r="C107" s="258"/>
      <c r="D107" s="258"/>
      <c r="E107" s="258"/>
      <c r="F107" s="258"/>
      <c r="G107" s="258"/>
      <c r="H107" s="258"/>
      <c r="I107" s="258"/>
      <c r="J107" s="258"/>
    </row>
    <row r="108" spans="2:10" x14ac:dyDescent="0.3">
      <c r="B108" s="253"/>
      <c r="C108" s="258"/>
      <c r="D108" s="258"/>
      <c r="E108" s="258"/>
      <c r="F108" s="258"/>
      <c r="G108" s="258"/>
      <c r="H108" s="258"/>
      <c r="I108" s="258"/>
      <c r="J108" s="258"/>
    </row>
    <row r="109" spans="2:10" x14ac:dyDescent="0.3">
      <c r="B109" s="253"/>
      <c r="C109" s="258" t="s">
        <v>195</v>
      </c>
      <c r="D109" s="258"/>
      <c r="E109" s="258"/>
      <c r="F109" s="258"/>
      <c r="G109" s="258"/>
      <c r="H109" s="258"/>
      <c r="I109" s="258"/>
      <c r="J109" s="258"/>
    </row>
    <row r="110" spans="2:10" x14ac:dyDescent="0.3">
      <c r="B110" s="253"/>
      <c r="C110" s="258" t="s">
        <v>166</v>
      </c>
      <c r="D110" s="258"/>
      <c r="E110" s="258"/>
      <c r="F110" s="258"/>
      <c r="G110" s="258"/>
      <c r="H110" s="258"/>
      <c r="I110" s="258"/>
      <c r="J110" s="258"/>
    </row>
    <row r="111" spans="2:10" x14ac:dyDescent="0.3">
      <c r="B111" s="253"/>
      <c r="C111" s="258" t="s">
        <v>167</v>
      </c>
      <c r="D111" s="258"/>
      <c r="E111" s="258"/>
      <c r="F111" s="258"/>
      <c r="G111" s="258"/>
      <c r="H111" s="258"/>
      <c r="I111" s="258"/>
      <c r="J111" s="258"/>
    </row>
    <row r="112" spans="2:10" x14ac:dyDescent="0.3">
      <c r="B112" s="253"/>
      <c r="C112" s="258" t="s">
        <v>168</v>
      </c>
      <c r="D112" s="258"/>
      <c r="E112" s="258"/>
      <c r="F112" s="258"/>
      <c r="G112" s="258"/>
      <c r="H112" s="258"/>
      <c r="I112" s="258"/>
      <c r="J112" s="258"/>
    </row>
    <row r="113" spans="2:10" x14ac:dyDescent="0.3">
      <c r="B113" s="253"/>
      <c r="C113" s="258" t="s">
        <v>169</v>
      </c>
      <c r="D113" s="258"/>
      <c r="E113" s="258"/>
      <c r="F113" s="258"/>
      <c r="G113" s="258"/>
      <c r="H113" s="258"/>
      <c r="I113" s="258"/>
      <c r="J113" s="258"/>
    </row>
    <row r="114" spans="2:10" x14ac:dyDescent="0.3">
      <c r="B114" s="253"/>
      <c r="C114" s="258"/>
      <c r="D114" s="258"/>
      <c r="E114" s="258"/>
      <c r="F114" s="258"/>
      <c r="G114" s="258"/>
      <c r="H114" s="258"/>
      <c r="I114" s="258"/>
      <c r="J114" s="258"/>
    </row>
    <row r="115" spans="2:10" x14ac:dyDescent="0.3">
      <c r="B115" s="253"/>
      <c r="C115" s="258"/>
      <c r="D115" s="258"/>
      <c r="E115" s="258"/>
      <c r="F115" s="258"/>
      <c r="G115" s="258"/>
      <c r="H115" s="258"/>
      <c r="I115" s="258"/>
      <c r="J115" s="258"/>
    </row>
    <row r="116" spans="2:10" x14ac:dyDescent="0.3">
      <c r="B116" s="253"/>
      <c r="C116" s="258" t="s">
        <v>221</v>
      </c>
      <c r="D116" s="258"/>
      <c r="E116" s="258"/>
      <c r="F116" s="258"/>
      <c r="G116" s="258"/>
      <c r="H116" s="258"/>
      <c r="I116" s="258"/>
      <c r="J116" s="258"/>
    </row>
    <row r="117" spans="2:10" x14ac:dyDescent="0.3">
      <c r="B117" s="253"/>
      <c r="C117" s="260" t="s">
        <v>222</v>
      </c>
      <c r="D117" s="258"/>
      <c r="E117" s="258"/>
      <c r="F117" s="258"/>
      <c r="G117" s="258"/>
      <c r="H117" s="258"/>
      <c r="I117" s="258"/>
      <c r="J117" s="258"/>
    </row>
    <row r="118" spans="2:10" x14ac:dyDescent="0.3">
      <c r="B118" s="253"/>
      <c r="C118" s="258" t="s">
        <v>223</v>
      </c>
      <c r="D118" s="258"/>
      <c r="E118" s="258"/>
      <c r="F118" s="258"/>
      <c r="G118" s="258"/>
      <c r="H118" s="258"/>
      <c r="I118" s="258"/>
      <c r="J118" s="258"/>
    </row>
    <row r="119" spans="2:10" x14ac:dyDescent="0.3">
      <c r="B119" s="253"/>
      <c r="C119" s="258"/>
      <c r="D119" s="258"/>
      <c r="E119" s="258"/>
      <c r="F119" s="258"/>
      <c r="G119" s="258"/>
      <c r="H119" s="258"/>
      <c r="I119" s="258"/>
      <c r="J119" s="258"/>
    </row>
    <row r="120" spans="2:10" x14ac:dyDescent="0.3">
      <c r="B120" s="253"/>
      <c r="C120" s="258"/>
      <c r="D120" s="258"/>
      <c r="E120" s="258"/>
      <c r="F120" s="258"/>
      <c r="G120" s="258"/>
      <c r="H120" s="258"/>
      <c r="I120" s="258"/>
      <c r="J120" s="258"/>
    </row>
  </sheetData>
  <sheetProtection algorithmName="SHA-512" hashValue="ZPGRcSQSerX0wvqx52+gHrAd90pRtg1pHqDOR9IJxpBf8ptPDMEibT8TbBZisE6kJFx6bQ7N3nYk5Bt7iSmxsQ==" saltValue="U3ZhzP9XqachgLsDkz1P/Q==" spinCount="100000" sheet="1" objects="1" scenarios="1"/>
  <mergeCells count="1">
    <mergeCell ref="E6:G6"/>
  </mergeCells>
  <phoneticPr fontId="27" type="noConversion"/>
  <dataValidations count="2">
    <dataValidation type="list" allowBlank="1" showInputMessage="1" showErrorMessage="1" promptTitle="Select Payment Type" sqref="L9:M88" xr:uid="{8C3F5362-983F-44B2-BFB9-91B2CFA06757}">
      <formula1>$C$110:$C$113</formula1>
    </dataValidation>
    <dataValidation type="list" allowBlank="1" showInputMessage="1" showErrorMessage="1" promptTitle="Rally and Admin Fee" prompt="Click exempt if no rally and admin fee to be paid" sqref="N9:N88" xr:uid="{C77FEEF1-EA14-4826-B765-2308E746B974}">
      <formula1>$C$117:$C$118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Footer>&amp;RRev 06 (Compatible)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H31"/>
  <sheetViews>
    <sheetView topLeftCell="D1" zoomScaleNormal="100" workbookViewId="0">
      <selection activeCell="AG31" sqref="AG31"/>
    </sheetView>
  </sheetViews>
  <sheetFormatPr defaultRowHeight="14.4" x14ac:dyDescent="0.3"/>
  <cols>
    <col min="1" max="1" width="2.6640625" customWidth="1"/>
    <col min="2" max="2" width="29.6640625" customWidth="1"/>
    <col min="3" max="3" width="6.44140625" customWidth="1"/>
    <col min="4" max="5" width="9" customWidth="1"/>
    <col min="6" max="8" width="3.6640625" customWidth="1"/>
    <col min="9" max="9" width="10.33203125" customWidth="1"/>
    <col min="10" max="10" width="1.88671875" customWidth="1"/>
    <col min="11" max="12" width="10.33203125" customWidth="1"/>
    <col min="13" max="13" width="1.88671875" customWidth="1"/>
    <col min="14" max="16" width="10.33203125" customWidth="1"/>
    <col min="17" max="17" width="1.88671875" customWidth="1"/>
    <col min="18" max="32" width="9.109375" customWidth="1"/>
  </cols>
  <sheetData>
    <row r="2" spans="1:33" x14ac:dyDescent="0.3">
      <c r="B2" s="39" t="s">
        <v>0</v>
      </c>
      <c r="C2" s="50"/>
      <c r="D2" s="48" t="str">
        <f>IF('INFO SHEET'!$C$2&lt;&gt;"",'INFO SHEET'!$C$2,"")</f>
        <v>**Enter Rally name here**</v>
      </c>
      <c r="E2" s="48"/>
      <c r="F2" s="48"/>
      <c r="G2" s="48"/>
      <c r="H2" s="48"/>
      <c r="I2" s="48"/>
      <c r="J2" s="48"/>
      <c r="K2" s="48"/>
      <c r="L2" s="48"/>
      <c r="M2" s="48"/>
      <c r="N2" s="49"/>
      <c r="O2" s="143" t="s">
        <v>1</v>
      </c>
      <c r="P2" s="143"/>
    </row>
    <row r="3" spans="1:33" x14ac:dyDescent="0.3">
      <c r="B3" s="17"/>
      <c r="C3" s="17"/>
      <c r="E3" s="144"/>
      <c r="G3" s="143"/>
      <c r="H3" s="143"/>
      <c r="I3" s="144"/>
      <c r="J3" s="144"/>
      <c r="K3" s="143"/>
      <c r="L3" s="143"/>
      <c r="M3" s="143"/>
      <c r="N3" s="143"/>
      <c r="O3" s="143"/>
      <c r="P3" s="143"/>
    </row>
    <row r="4" spans="1:33" x14ac:dyDescent="0.3">
      <c r="B4" s="39">
        <f>'INFO SHEET'!P9</f>
        <v>0</v>
      </c>
      <c r="C4" s="5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43"/>
    </row>
    <row r="5" spans="1:33" x14ac:dyDescent="0.3">
      <c r="B5" s="145"/>
      <c r="C5" s="146"/>
      <c r="D5" s="147"/>
      <c r="E5" s="27"/>
      <c r="F5" s="148"/>
      <c r="G5" s="148"/>
      <c r="AC5" t="s">
        <v>180</v>
      </c>
    </row>
    <row r="6" spans="1:33" x14ac:dyDescent="0.3">
      <c r="A6" s="211" t="s">
        <v>152</v>
      </c>
      <c r="B6" s="2" t="s">
        <v>2</v>
      </c>
      <c r="C6" s="3" t="s">
        <v>4</v>
      </c>
      <c r="D6" s="7" t="s">
        <v>5</v>
      </c>
      <c r="E6" s="8" t="s">
        <v>6</v>
      </c>
      <c r="F6" s="208" t="s">
        <v>8</v>
      </c>
      <c r="G6" s="209"/>
      <c r="H6" s="209"/>
      <c r="I6" s="210"/>
      <c r="J6" s="67"/>
      <c r="K6" s="208" t="s">
        <v>147</v>
      </c>
      <c r="L6" s="210"/>
      <c r="M6" s="68"/>
      <c r="N6" s="213" t="s">
        <v>157</v>
      </c>
      <c r="O6" s="214"/>
      <c r="P6" s="215"/>
      <c r="R6" s="213" t="s">
        <v>170</v>
      </c>
      <c r="S6" s="214"/>
      <c r="T6" s="215"/>
      <c r="W6" s="208" t="s">
        <v>179</v>
      </c>
      <c r="X6" s="209"/>
      <c r="Y6" s="209"/>
      <c r="Z6" s="209"/>
      <c r="AA6" s="210"/>
      <c r="AC6" s="208" t="s">
        <v>175</v>
      </c>
      <c r="AD6" s="209"/>
      <c r="AE6" s="209"/>
      <c r="AF6" s="209"/>
      <c r="AG6" s="210"/>
    </row>
    <row r="7" spans="1:33" x14ac:dyDescent="0.3">
      <c r="A7" s="212"/>
      <c r="B7" s="5"/>
      <c r="C7" s="6"/>
      <c r="D7" s="7" t="s">
        <v>11</v>
      </c>
      <c r="E7" s="4" t="s">
        <v>7</v>
      </c>
      <c r="F7" s="9" t="s">
        <v>12</v>
      </c>
      <c r="G7" s="8" t="s">
        <v>13</v>
      </c>
      <c r="H7" s="7" t="s">
        <v>14</v>
      </c>
      <c r="I7" s="4" t="s">
        <v>11</v>
      </c>
      <c r="J7" s="68"/>
      <c r="K7" s="8" t="s">
        <v>158</v>
      </c>
      <c r="L7" s="8" t="s">
        <v>9</v>
      </c>
      <c r="M7" s="68"/>
      <c r="N7" s="8" t="s">
        <v>158</v>
      </c>
      <c r="O7" s="7" t="s">
        <v>10</v>
      </c>
      <c r="P7" s="4" t="s">
        <v>9</v>
      </c>
      <c r="R7" s="8" t="s">
        <v>9</v>
      </c>
      <c r="S7" s="7" t="s">
        <v>177</v>
      </c>
      <c r="T7" s="4" t="s">
        <v>171</v>
      </c>
      <c r="W7" s="8" t="s">
        <v>166</v>
      </c>
      <c r="X7" s="8" t="s">
        <v>167</v>
      </c>
      <c r="Y7" s="8" t="s">
        <v>168</v>
      </c>
      <c r="Z7" s="8" t="s">
        <v>176</v>
      </c>
      <c r="AA7" s="8" t="s">
        <v>174</v>
      </c>
      <c r="AC7" s="8" t="s">
        <v>166</v>
      </c>
      <c r="AD7" s="8" t="s">
        <v>167</v>
      </c>
      <c r="AE7" s="8" t="s">
        <v>168</v>
      </c>
      <c r="AF7" s="8" t="s">
        <v>176</v>
      </c>
      <c r="AG7" s="8" t="s">
        <v>174</v>
      </c>
    </row>
    <row r="8" spans="1:33" x14ac:dyDescent="0.3">
      <c r="A8" s="10">
        <f>'INFO SHEET'!B9</f>
        <v>1</v>
      </c>
      <c r="B8" s="149" t="str">
        <f>IF('INFO SHEET'!C9&lt;&gt;"",'INFO SHEET'!C9,"")</f>
        <v/>
      </c>
      <c r="C8" s="150">
        <f>+'INFO SHEET'!D9</f>
        <v>0</v>
      </c>
      <c r="D8" s="11">
        <f>+C8*'INFO SHEET'!$D$2</f>
        <v>0</v>
      </c>
      <c r="E8" s="11">
        <f>'INFO SHEET'!Y9</f>
        <v>0</v>
      </c>
      <c r="F8" s="68" t="str">
        <f>IF('INFO SHEET'!E9&lt;&gt;"",'INFO SHEET'!E9,"0")</f>
        <v>0</v>
      </c>
      <c r="G8" s="151" t="str">
        <f>IF('INFO SHEET'!F9&lt;&gt;"",'INFO SHEET'!F9,"0")</f>
        <v>0</v>
      </c>
      <c r="H8" s="68" t="str">
        <f>IF('INFO SHEET'!G9&lt;&gt;"",'INFO SHEET'!G9,"0")</f>
        <v>0</v>
      </c>
      <c r="I8" s="11">
        <f>(F8*'INFO SHEET'!$E$4)+(G8*'INFO SHEET'!$F$4)+(H8*'INFO SHEET'!$G$4)</f>
        <v>0</v>
      </c>
      <c r="J8" s="69"/>
      <c r="K8" s="11">
        <f>IF(C8&gt;0,E8,0)</f>
        <v>0</v>
      </c>
      <c r="L8" s="11">
        <f>+K8*'VAT ADJUSTMENT'!$D$3</f>
        <v>0</v>
      </c>
      <c r="M8" s="69"/>
      <c r="N8" s="11">
        <f>+D8+I8</f>
        <v>0</v>
      </c>
      <c r="O8" s="11">
        <f>+N8*'VAT ADJUSTMENT'!$C$4</f>
        <v>0</v>
      </c>
      <c r="P8" s="42">
        <f>+N8+O8</f>
        <v>0</v>
      </c>
      <c r="R8" s="11">
        <f>L8+P8</f>
        <v>0</v>
      </c>
      <c r="S8" s="11">
        <f>IF('INFO SHEET'!L9="Card", AC8, IF('INFO SHEET'!L9="Cash", AD8, IF('INFO SHEET'!L9="cheque", AE8, IF('INFO SHEET'!L9="Bank Transfer",AF8, IF('INFO SHEET'!L9=0,0)))))</f>
        <v>0</v>
      </c>
      <c r="T8" s="42">
        <f>+R8-S8</f>
        <v>0</v>
      </c>
      <c r="W8" s="11">
        <f>IF('INFO SHEET'!L9="Card",R8,0)</f>
        <v>0</v>
      </c>
      <c r="X8" s="11">
        <f>IF('INFO SHEET'!L9="Cash",R8,0)</f>
        <v>0</v>
      </c>
      <c r="Y8" s="11">
        <f>IF('INFO SHEET'!L9="Cheque",R8,0)</f>
        <v>0</v>
      </c>
      <c r="Z8" s="11">
        <f>IF('INFO SHEET'!L9="Bank Transfer",R8,0)</f>
        <v>0</v>
      </c>
      <c r="AA8" s="11"/>
      <c r="AC8" s="11">
        <f>+$W8*'Dropdown payment'!$B$1</f>
        <v>0</v>
      </c>
      <c r="AD8" s="11">
        <f>+$X8*'Dropdown payment'!$B$2</f>
        <v>0</v>
      </c>
      <c r="AE8" s="11">
        <f>+$Y8*'Dropdown payment'!$B$3</f>
        <v>0</v>
      </c>
      <c r="AF8" s="11">
        <f>+$Z8*'Dropdown payment'!$B$4</f>
        <v>0</v>
      </c>
      <c r="AG8" s="11">
        <f>+$AA8*'Dropdown payment'!$B$5</f>
        <v>0</v>
      </c>
    </row>
    <row r="9" spans="1:33" x14ac:dyDescent="0.3">
      <c r="A9" s="78">
        <f>'INFO SHEET'!B10</f>
        <v>2</v>
      </c>
      <c r="B9" s="159" t="str">
        <f>IF('INFO SHEET'!C10&lt;&gt;"",'INFO SHEET'!C10,"")</f>
        <v/>
      </c>
      <c r="C9" s="160">
        <f>+'INFO SHEET'!D10</f>
        <v>0</v>
      </c>
      <c r="D9" s="79">
        <f>+C9*'INFO SHEET'!$D$2</f>
        <v>0</v>
      </c>
      <c r="E9" s="79">
        <f>'INFO SHEET'!Y10</f>
        <v>0</v>
      </c>
      <c r="F9" s="146" t="str">
        <f>IF('INFO SHEET'!E10&lt;&gt;"",'INFO SHEET'!E10,"0")</f>
        <v>0</v>
      </c>
      <c r="G9" s="161" t="str">
        <f>IF('INFO SHEET'!F10&lt;&gt;"",'INFO SHEET'!F10,"0")</f>
        <v>0</v>
      </c>
      <c r="H9" s="146" t="str">
        <f>IF('INFO SHEET'!G10&lt;&gt;"",'INFO SHEET'!G10,"0")</f>
        <v>0</v>
      </c>
      <c r="I9" s="79">
        <f>(F9*'INFO SHEET'!$E$4)+(G9*'INFO SHEET'!$F$4)+(H9*'INFO SHEET'!$G$4)</f>
        <v>0</v>
      </c>
      <c r="J9" s="69"/>
      <c r="K9" s="79">
        <f t="shared" ref="K9:K27" si="0">IF(C9&gt;0,E9,0)</f>
        <v>0</v>
      </c>
      <c r="L9" s="79">
        <f>+K9*'VAT ADJUSTMENT'!$D$3</f>
        <v>0</v>
      </c>
      <c r="M9" s="69"/>
      <c r="N9" s="79">
        <f t="shared" ref="N9:N27" si="1">+D9+I9</f>
        <v>0</v>
      </c>
      <c r="O9" s="79">
        <f>+N9*'VAT ADJUSTMENT'!$C$4</f>
        <v>0</v>
      </c>
      <c r="P9" s="80">
        <f t="shared" ref="P9:P27" si="2">+N9+O9</f>
        <v>0</v>
      </c>
      <c r="R9" s="11">
        <f t="shared" ref="R9:R27" si="3">L9+P9</f>
        <v>0</v>
      </c>
      <c r="S9" s="11">
        <f>IF('INFO SHEET'!L10="Card", AC9, IF('INFO SHEET'!L10="Cash", AD9, IF('INFO SHEET'!L10="cheque", AE9, IF('INFO SHEET'!L10="Bank Transfer",AF9, IF('INFO SHEET'!L10=0,0)))))</f>
        <v>0</v>
      </c>
      <c r="T9" s="42">
        <f t="shared" ref="T9:T27" si="4">+R9-S9</f>
        <v>0</v>
      </c>
      <c r="W9" s="11">
        <f>IF('INFO SHEET'!L10="Card",R9,0)</f>
        <v>0</v>
      </c>
      <c r="X9" s="11">
        <f>IF('INFO SHEET'!L10="Cash",R9,0)</f>
        <v>0</v>
      </c>
      <c r="Y9" s="11">
        <f>IF('INFO SHEET'!L10="Cheque",R9,0)</f>
        <v>0</v>
      </c>
      <c r="Z9" s="11">
        <f>IF('INFO SHEET'!L10="Bank Transfer",R9,0)</f>
        <v>0</v>
      </c>
      <c r="AA9" s="11"/>
      <c r="AC9" s="11">
        <f>+$W9*'Dropdown payment'!$B$1</f>
        <v>0</v>
      </c>
      <c r="AD9" s="11">
        <f>+$X9*'Dropdown payment'!$B$2</f>
        <v>0</v>
      </c>
      <c r="AE9" s="11">
        <f>+$Y9*'Dropdown payment'!$B$3</f>
        <v>0</v>
      </c>
      <c r="AF9" s="11">
        <f>+$Z9*'Dropdown payment'!$B$4</f>
        <v>0</v>
      </c>
      <c r="AG9" s="11">
        <f>+$AA9*'Dropdown payment'!$B$5</f>
        <v>0</v>
      </c>
    </row>
    <row r="10" spans="1:33" x14ac:dyDescent="0.3">
      <c r="A10" s="10">
        <f>'INFO SHEET'!B11</f>
        <v>3</v>
      </c>
      <c r="B10" s="149" t="str">
        <f>IF('INFO SHEET'!C11&lt;&gt;"",'INFO SHEET'!C11,"")</f>
        <v/>
      </c>
      <c r="C10" s="150">
        <f>+'INFO SHEET'!D11</f>
        <v>0</v>
      </c>
      <c r="D10" s="11">
        <f>+C10*'INFO SHEET'!$D$2</f>
        <v>0</v>
      </c>
      <c r="E10" s="11">
        <f>'INFO SHEET'!Y11</f>
        <v>0</v>
      </c>
      <c r="F10" s="68" t="str">
        <f>IF('INFO SHEET'!E11&lt;&gt;"",'INFO SHEET'!E11,"0")</f>
        <v>0</v>
      </c>
      <c r="G10" s="162" t="str">
        <f>IF('INFO SHEET'!F11&lt;&gt;"",'INFO SHEET'!F11,"0")</f>
        <v>0</v>
      </c>
      <c r="H10" s="68" t="str">
        <f>IF('INFO SHEET'!G11&lt;&gt;"",'INFO SHEET'!G11,"0")</f>
        <v>0</v>
      </c>
      <c r="I10" s="11">
        <f>(F10*'INFO SHEET'!$E$4)+(G10*'INFO SHEET'!$F$4)+(H10*'INFO SHEET'!$G$4)</f>
        <v>0</v>
      </c>
      <c r="J10" s="69"/>
      <c r="K10" s="11">
        <f t="shared" si="0"/>
        <v>0</v>
      </c>
      <c r="L10" s="11">
        <f>+K10*'VAT ADJUSTMENT'!$D$3</f>
        <v>0</v>
      </c>
      <c r="M10" s="69"/>
      <c r="N10" s="11">
        <f t="shared" si="1"/>
        <v>0</v>
      </c>
      <c r="O10" s="11">
        <f>+N10*'VAT ADJUSTMENT'!$C$4</f>
        <v>0</v>
      </c>
      <c r="P10" s="42">
        <f t="shared" si="2"/>
        <v>0</v>
      </c>
      <c r="R10" s="11">
        <f t="shared" si="3"/>
        <v>0</v>
      </c>
      <c r="S10" s="11">
        <f>IF('INFO SHEET'!L11="Card", AC10, IF('INFO SHEET'!L11="Cash", AD10, IF('INFO SHEET'!L11="cheque", AE10, IF('INFO SHEET'!L11="Bank Transfer",AF10, IF('INFO SHEET'!L11=0,0)))))</f>
        <v>0</v>
      </c>
      <c r="T10" s="42">
        <f t="shared" si="4"/>
        <v>0</v>
      </c>
      <c r="W10" s="11">
        <f>IF('INFO SHEET'!L11="Card",R10,0)</f>
        <v>0</v>
      </c>
      <c r="X10" s="11">
        <f>IF('INFO SHEET'!L11="Cash",R10,0)</f>
        <v>0</v>
      </c>
      <c r="Y10" s="11">
        <f>IF('INFO SHEET'!L11="Cheque",R10,0)</f>
        <v>0</v>
      </c>
      <c r="Z10" s="11">
        <f>IF('INFO SHEET'!L11="Bank Transfer",R10,0)</f>
        <v>0</v>
      </c>
      <c r="AA10" s="11"/>
      <c r="AC10" s="11">
        <f>+$W10*'Dropdown payment'!$B$1</f>
        <v>0</v>
      </c>
      <c r="AD10" s="11">
        <f>+$X10*'Dropdown payment'!$B$2</f>
        <v>0</v>
      </c>
      <c r="AE10" s="11">
        <f>+$Y10*'Dropdown payment'!$B$3</f>
        <v>0</v>
      </c>
      <c r="AF10" s="11">
        <f>+$Z10*'Dropdown payment'!$B$4</f>
        <v>0</v>
      </c>
      <c r="AG10" s="11">
        <f>+$AA10*'Dropdown payment'!$B$5</f>
        <v>0</v>
      </c>
    </row>
    <row r="11" spans="1:33" x14ac:dyDescent="0.3">
      <c r="A11" s="78">
        <f>'INFO SHEET'!B12</f>
        <v>4</v>
      </c>
      <c r="B11" s="159" t="str">
        <f>IF('INFO SHEET'!C12&lt;&gt;"",'INFO SHEET'!C12,"")</f>
        <v/>
      </c>
      <c r="C11" s="160">
        <f>+'INFO SHEET'!D12</f>
        <v>0</v>
      </c>
      <c r="D11" s="79">
        <f>+C11*'INFO SHEET'!$D$2</f>
        <v>0</v>
      </c>
      <c r="E11" s="79">
        <f>'INFO SHEET'!Y12</f>
        <v>0</v>
      </c>
      <c r="F11" s="146" t="str">
        <f>IF('INFO SHEET'!E12&lt;&gt;"",'INFO SHEET'!E12,"0")</f>
        <v>0</v>
      </c>
      <c r="G11" s="161" t="str">
        <f>IF('INFO SHEET'!F12&lt;&gt;"",'INFO SHEET'!F12,"0")</f>
        <v>0</v>
      </c>
      <c r="H11" s="146" t="str">
        <f>IF('INFO SHEET'!G12&lt;&gt;"",'INFO SHEET'!G12,"0")</f>
        <v>0</v>
      </c>
      <c r="I11" s="79">
        <f>(F11*'INFO SHEET'!$E$4)+(G11*'INFO SHEET'!$F$4)+(H11*'INFO SHEET'!$G$4)</f>
        <v>0</v>
      </c>
      <c r="J11" s="69"/>
      <c r="K11" s="79">
        <f t="shared" si="0"/>
        <v>0</v>
      </c>
      <c r="L11" s="79">
        <f>+K11*'VAT ADJUSTMENT'!$D$3</f>
        <v>0</v>
      </c>
      <c r="M11" s="69"/>
      <c r="N11" s="79">
        <f t="shared" si="1"/>
        <v>0</v>
      </c>
      <c r="O11" s="79">
        <f>+N11*'VAT ADJUSTMENT'!$C$4</f>
        <v>0</v>
      </c>
      <c r="P11" s="80">
        <f t="shared" si="2"/>
        <v>0</v>
      </c>
      <c r="R11" s="11">
        <f t="shared" si="3"/>
        <v>0</v>
      </c>
      <c r="S11" s="11">
        <f>IF('INFO SHEET'!L12="Card", AC11, IF('INFO SHEET'!L12="Cash", AD11, IF('INFO SHEET'!L12="cheque", AE11, IF('INFO SHEET'!L12="Bank Transfer",AF11, IF('INFO SHEET'!L12=0,0)))))</f>
        <v>0</v>
      </c>
      <c r="T11" s="42">
        <f t="shared" si="4"/>
        <v>0</v>
      </c>
      <c r="W11" s="11">
        <f>IF('INFO SHEET'!L12="Card",R11,0)</f>
        <v>0</v>
      </c>
      <c r="X11" s="11">
        <f>IF('INFO SHEET'!L12="Cash",R11,0)</f>
        <v>0</v>
      </c>
      <c r="Y11" s="11">
        <f>IF('INFO SHEET'!L12="Cheque",R11,0)</f>
        <v>0</v>
      </c>
      <c r="Z11" s="11">
        <f>IF('INFO SHEET'!L12="Bank Transfer",R11,0)</f>
        <v>0</v>
      </c>
      <c r="AA11" s="11"/>
      <c r="AC11" s="11">
        <f>+$W11*'Dropdown payment'!$B$1</f>
        <v>0</v>
      </c>
      <c r="AD11" s="11">
        <f>+$X11*'Dropdown payment'!$B$2</f>
        <v>0</v>
      </c>
      <c r="AE11" s="11">
        <f>+$Y11*'Dropdown payment'!$B$3</f>
        <v>0</v>
      </c>
      <c r="AF11" s="11">
        <f>+$Z11*'Dropdown payment'!$B$4</f>
        <v>0</v>
      </c>
      <c r="AG11" s="11">
        <f>+$AA11*'Dropdown payment'!$B$5</f>
        <v>0</v>
      </c>
    </row>
    <row r="12" spans="1:33" x14ac:dyDescent="0.3">
      <c r="A12" s="10">
        <f>'INFO SHEET'!B13</f>
        <v>5</v>
      </c>
      <c r="B12" s="149" t="str">
        <f>IF('INFO SHEET'!C13&lt;&gt;"",'INFO SHEET'!C13,"")</f>
        <v/>
      </c>
      <c r="C12" s="150">
        <f>+'INFO SHEET'!D13</f>
        <v>0</v>
      </c>
      <c r="D12" s="11">
        <f>+C12*'INFO SHEET'!$D$2</f>
        <v>0</v>
      </c>
      <c r="E12" s="11">
        <f>'INFO SHEET'!Y13</f>
        <v>0</v>
      </c>
      <c r="F12" s="68" t="str">
        <f>IF('INFO SHEET'!E13&lt;&gt;"",'INFO SHEET'!E13,"0")</f>
        <v>0</v>
      </c>
      <c r="G12" s="162" t="str">
        <f>IF('INFO SHEET'!F13&lt;&gt;"",'INFO SHEET'!F13,"0")</f>
        <v>0</v>
      </c>
      <c r="H12" s="68" t="str">
        <f>IF('INFO SHEET'!G13&lt;&gt;"",'INFO SHEET'!G13,"0")</f>
        <v>0</v>
      </c>
      <c r="I12" s="11">
        <f>(F12*'INFO SHEET'!$E$4)+(G12*'INFO SHEET'!$F$4)+(H12*'INFO SHEET'!$G$4)</f>
        <v>0</v>
      </c>
      <c r="J12" s="69"/>
      <c r="K12" s="11">
        <f t="shared" si="0"/>
        <v>0</v>
      </c>
      <c r="L12" s="11">
        <f>+K12*'VAT ADJUSTMENT'!$D$3</f>
        <v>0</v>
      </c>
      <c r="M12" s="69"/>
      <c r="N12" s="11">
        <f t="shared" si="1"/>
        <v>0</v>
      </c>
      <c r="O12" s="11">
        <f>+N12*'VAT ADJUSTMENT'!$C$4</f>
        <v>0</v>
      </c>
      <c r="P12" s="42">
        <f t="shared" si="2"/>
        <v>0</v>
      </c>
      <c r="R12" s="11">
        <f t="shared" si="3"/>
        <v>0</v>
      </c>
      <c r="S12" s="11">
        <f>IF('INFO SHEET'!L13="Card", AC12, IF('INFO SHEET'!L13="Cash", AD12, IF('INFO SHEET'!L13="cheque", AE12, IF('INFO SHEET'!L13="Bank Transfer",AF12, IF('INFO SHEET'!L13=0,0)))))</f>
        <v>0</v>
      </c>
      <c r="T12" s="42">
        <f t="shared" si="4"/>
        <v>0</v>
      </c>
      <c r="W12" s="11">
        <f>IF('INFO SHEET'!L13="Card",R12,0)</f>
        <v>0</v>
      </c>
      <c r="X12" s="11">
        <f>IF('INFO SHEET'!L13="Cash",R12,0)</f>
        <v>0</v>
      </c>
      <c r="Y12" s="11">
        <f>IF('INFO SHEET'!L13="Cheque",R12,0)</f>
        <v>0</v>
      </c>
      <c r="Z12" s="11">
        <f>IF('INFO SHEET'!L13="Bank Transfer",R12,0)</f>
        <v>0</v>
      </c>
      <c r="AA12" s="11"/>
      <c r="AC12" s="11">
        <f>+$W12*'Dropdown payment'!$B$1</f>
        <v>0</v>
      </c>
      <c r="AD12" s="11">
        <f>+$X12*'Dropdown payment'!$B$2</f>
        <v>0</v>
      </c>
      <c r="AE12" s="11">
        <f>+$Y12*'Dropdown payment'!$B$3</f>
        <v>0</v>
      </c>
      <c r="AF12" s="11">
        <f>+$Z12*'Dropdown payment'!$B$4</f>
        <v>0</v>
      </c>
      <c r="AG12" s="11">
        <f>+$AA12*'Dropdown payment'!$B$5</f>
        <v>0</v>
      </c>
    </row>
    <row r="13" spans="1:33" x14ac:dyDescent="0.3">
      <c r="A13" s="78">
        <f>'INFO SHEET'!B14</f>
        <v>6</v>
      </c>
      <c r="B13" s="159" t="str">
        <f>IF('INFO SHEET'!C14&lt;&gt;"",'INFO SHEET'!C14,"")</f>
        <v/>
      </c>
      <c r="C13" s="160">
        <f>+'INFO SHEET'!D14</f>
        <v>0</v>
      </c>
      <c r="D13" s="79">
        <f>+C13*'INFO SHEET'!$D$2</f>
        <v>0</v>
      </c>
      <c r="E13" s="79">
        <f>'INFO SHEET'!Y14</f>
        <v>0</v>
      </c>
      <c r="F13" s="146" t="str">
        <f>IF('INFO SHEET'!E14&lt;&gt;"",'INFO SHEET'!E14,"0")</f>
        <v>0</v>
      </c>
      <c r="G13" s="161" t="str">
        <f>IF('INFO SHEET'!F14&lt;&gt;"",'INFO SHEET'!F14,"0")</f>
        <v>0</v>
      </c>
      <c r="H13" s="146" t="str">
        <f>IF('INFO SHEET'!G14&lt;&gt;"",'INFO SHEET'!G14,"0")</f>
        <v>0</v>
      </c>
      <c r="I13" s="79">
        <f>(F13*'INFO SHEET'!$E$4)+(G13*'INFO SHEET'!$F$4)+(H13*'INFO SHEET'!$G$4)</f>
        <v>0</v>
      </c>
      <c r="J13" s="69"/>
      <c r="K13" s="79">
        <f t="shared" si="0"/>
        <v>0</v>
      </c>
      <c r="L13" s="79">
        <f>+K13*'VAT ADJUSTMENT'!$D$3</f>
        <v>0</v>
      </c>
      <c r="M13" s="69"/>
      <c r="N13" s="79">
        <f t="shared" si="1"/>
        <v>0</v>
      </c>
      <c r="O13" s="79">
        <f>+N13*'VAT ADJUSTMENT'!$C$4</f>
        <v>0</v>
      </c>
      <c r="P13" s="80">
        <f t="shared" si="2"/>
        <v>0</v>
      </c>
      <c r="R13" s="11">
        <f t="shared" si="3"/>
        <v>0</v>
      </c>
      <c r="S13" s="11">
        <f>IF('INFO SHEET'!L14="Card", AC13, IF('INFO SHEET'!L14="Cash", AD13, IF('INFO SHEET'!L14="cheque", AE13, IF('INFO SHEET'!L14="Bank Transfer",AF13, IF('INFO SHEET'!L14=0,0)))))</f>
        <v>0</v>
      </c>
      <c r="T13" s="42">
        <f t="shared" si="4"/>
        <v>0</v>
      </c>
      <c r="W13" s="11">
        <f>IF('INFO SHEET'!L14="Card",R13,0)</f>
        <v>0</v>
      </c>
      <c r="X13" s="11">
        <f>IF('INFO SHEET'!L14="Cash",R13,0)</f>
        <v>0</v>
      </c>
      <c r="Y13" s="11">
        <f>IF('INFO SHEET'!L14="Cheque",R13,0)</f>
        <v>0</v>
      </c>
      <c r="Z13" s="11">
        <f>IF('INFO SHEET'!L14="Bank Transfer",R13,0)</f>
        <v>0</v>
      </c>
      <c r="AA13" s="11"/>
      <c r="AC13" s="11">
        <f>+$W13*'Dropdown payment'!$B$1</f>
        <v>0</v>
      </c>
      <c r="AD13" s="11">
        <f>+$X13*'Dropdown payment'!$B$2</f>
        <v>0</v>
      </c>
      <c r="AE13" s="11">
        <f>+$Y13*'Dropdown payment'!$B$3</f>
        <v>0</v>
      </c>
      <c r="AF13" s="11">
        <f>+$Z13*'Dropdown payment'!$B$4</f>
        <v>0</v>
      </c>
      <c r="AG13" s="11">
        <f>+$AA13*'Dropdown payment'!$B$5</f>
        <v>0</v>
      </c>
    </row>
    <row r="14" spans="1:33" x14ac:dyDescent="0.3">
      <c r="A14" s="10">
        <f>'INFO SHEET'!B15</f>
        <v>7</v>
      </c>
      <c r="B14" s="149" t="str">
        <f>IF('INFO SHEET'!C15&lt;&gt;"",'INFO SHEET'!C15,"")</f>
        <v/>
      </c>
      <c r="C14" s="150">
        <f>+'INFO SHEET'!D15</f>
        <v>0</v>
      </c>
      <c r="D14" s="11">
        <f>+C14*'INFO SHEET'!$D$2</f>
        <v>0</v>
      </c>
      <c r="E14" s="11">
        <f>'INFO SHEET'!Y15</f>
        <v>0</v>
      </c>
      <c r="F14" s="68" t="str">
        <f>IF('INFO SHEET'!E15&lt;&gt;"",'INFO SHEET'!E15,"0")</f>
        <v>0</v>
      </c>
      <c r="G14" s="162" t="str">
        <f>IF('INFO SHEET'!F15&lt;&gt;"",'INFO SHEET'!F15,"0")</f>
        <v>0</v>
      </c>
      <c r="H14" s="68" t="str">
        <f>IF('INFO SHEET'!G15&lt;&gt;"",'INFO SHEET'!G15,"0")</f>
        <v>0</v>
      </c>
      <c r="I14" s="11">
        <f>(F14*'INFO SHEET'!$E$4)+(G14*'INFO SHEET'!$F$4)+(H14*'INFO SHEET'!$G$4)</f>
        <v>0</v>
      </c>
      <c r="J14" s="69"/>
      <c r="K14" s="11">
        <f t="shared" si="0"/>
        <v>0</v>
      </c>
      <c r="L14" s="11">
        <f>+K14*'VAT ADJUSTMENT'!$D$3</f>
        <v>0</v>
      </c>
      <c r="M14" s="69"/>
      <c r="N14" s="11">
        <f t="shared" si="1"/>
        <v>0</v>
      </c>
      <c r="O14" s="11">
        <f>+N14*'VAT ADJUSTMENT'!$C$4</f>
        <v>0</v>
      </c>
      <c r="P14" s="42">
        <f t="shared" si="2"/>
        <v>0</v>
      </c>
      <c r="R14" s="11">
        <f t="shared" si="3"/>
        <v>0</v>
      </c>
      <c r="S14" s="11">
        <f>IF('INFO SHEET'!L15="Card", AC14, IF('INFO SHEET'!L15="Cash", AD14, IF('INFO SHEET'!L15="cheque", AE14, IF('INFO SHEET'!L15="Bank Transfer",AF14, IF('INFO SHEET'!L15=0,0)))))</f>
        <v>0</v>
      </c>
      <c r="T14" s="42">
        <f t="shared" si="4"/>
        <v>0</v>
      </c>
      <c r="W14" s="11">
        <f>IF('INFO SHEET'!L15="Card",R14,0)</f>
        <v>0</v>
      </c>
      <c r="X14" s="11">
        <f>IF('INFO SHEET'!L15="Cash",R14,0)</f>
        <v>0</v>
      </c>
      <c r="Y14" s="11">
        <f>IF('INFO SHEET'!L15="Cheque",R14,0)</f>
        <v>0</v>
      </c>
      <c r="Z14" s="11">
        <f>IF('INFO SHEET'!L15="Bank Transfer",R14,0)</f>
        <v>0</v>
      </c>
      <c r="AA14" s="11"/>
      <c r="AC14" s="11">
        <f>+$W14*'Dropdown payment'!$B$1</f>
        <v>0</v>
      </c>
      <c r="AD14" s="11">
        <f>+$X14*'Dropdown payment'!$B$2</f>
        <v>0</v>
      </c>
      <c r="AE14" s="11">
        <f>+$Y14*'Dropdown payment'!$B$3</f>
        <v>0</v>
      </c>
      <c r="AF14" s="11">
        <f>+$Z14*'Dropdown payment'!$B$4</f>
        <v>0</v>
      </c>
      <c r="AG14" s="11">
        <f>+$AA14*'Dropdown payment'!$B$5</f>
        <v>0</v>
      </c>
    </row>
    <row r="15" spans="1:33" x14ac:dyDescent="0.3">
      <c r="A15" s="78">
        <f>'INFO SHEET'!B16</f>
        <v>8</v>
      </c>
      <c r="B15" s="159" t="str">
        <f>IF('INFO SHEET'!C16&lt;&gt;"",'INFO SHEET'!C16,"")</f>
        <v/>
      </c>
      <c r="C15" s="160">
        <f>+'INFO SHEET'!D16</f>
        <v>0</v>
      </c>
      <c r="D15" s="79">
        <f>+C15*'INFO SHEET'!$D$2</f>
        <v>0</v>
      </c>
      <c r="E15" s="79">
        <f>'INFO SHEET'!Y16</f>
        <v>0</v>
      </c>
      <c r="F15" s="146" t="str">
        <f>IF('INFO SHEET'!E16&lt;&gt;"",'INFO SHEET'!E16,"0")</f>
        <v>0</v>
      </c>
      <c r="G15" s="161" t="str">
        <f>IF('INFO SHEET'!F16&lt;&gt;"",'INFO SHEET'!F16,"0")</f>
        <v>0</v>
      </c>
      <c r="H15" s="146" t="str">
        <f>IF('INFO SHEET'!G16&lt;&gt;"",'INFO SHEET'!G16,"0")</f>
        <v>0</v>
      </c>
      <c r="I15" s="79">
        <f>(F15*'INFO SHEET'!$E$4)+(G15*'INFO SHEET'!$F$4)+(H15*'INFO SHEET'!$G$4)</f>
        <v>0</v>
      </c>
      <c r="J15" s="69"/>
      <c r="K15" s="79">
        <f t="shared" si="0"/>
        <v>0</v>
      </c>
      <c r="L15" s="79">
        <f>+K15*'VAT ADJUSTMENT'!$D$3</f>
        <v>0</v>
      </c>
      <c r="M15" s="69"/>
      <c r="N15" s="79">
        <f t="shared" si="1"/>
        <v>0</v>
      </c>
      <c r="O15" s="79">
        <f>+N15*'VAT ADJUSTMENT'!$C$4</f>
        <v>0</v>
      </c>
      <c r="P15" s="80">
        <f t="shared" si="2"/>
        <v>0</v>
      </c>
      <c r="R15" s="11">
        <f t="shared" si="3"/>
        <v>0</v>
      </c>
      <c r="S15" s="11">
        <f>IF('INFO SHEET'!L16="Card", AC15, IF('INFO SHEET'!L16="Cash", AD15, IF('INFO SHEET'!L16="cheque", AE15, IF('INFO SHEET'!L16="Bank Transfer",AF15, IF('INFO SHEET'!L16=0,0)))))</f>
        <v>0</v>
      </c>
      <c r="T15" s="42">
        <f t="shared" si="4"/>
        <v>0</v>
      </c>
      <c r="W15" s="11">
        <f>IF('INFO SHEET'!L16="Card",R15,0)</f>
        <v>0</v>
      </c>
      <c r="X15" s="11">
        <f>IF('INFO SHEET'!L16="Cash",R15,0)</f>
        <v>0</v>
      </c>
      <c r="Y15" s="11">
        <f>IF('INFO SHEET'!L16="Cheque",R15,0)</f>
        <v>0</v>
      </c>
      <c r="Z15" s="11">
        <f>IF('INFO SHEET'!L16="Bank Transfer",R15,0)</f>
        <v>0</v>
      </c>
      <c r="AA15" s="11"/>
      <c r="AC15" s="11">
        <f>+$W15*'Dropdown payment'!$B$1</f>
        <v>0</v>
      </c>
      <c r="AD15" s="11">
        <f>+$X15*'Dropdown payment'!$B$2</f>
        <v>0</v>
      </c>
      <c r="AE15" s="11">
        <f>+$Y15*'Dropdown payment'!$B$3</f>
        <v>0</v>
      </c>
      <c r="AF15" s="11">
        <f>+$Z15*'Dropdown payment'!$B$4</f>
        <v>0</v>
      </c>
      <c r="AG15" s="11">
        <f>+$AA15*'Dropdown payment'!$B$5</f>
        <v>0</v>
      </c>
    </row>
    <row r="16" spans="1:33" x14ac:dyDescent="0.3">
      <c r="A16" s="10">
        <f>'INFO SHEET'!B17</f>
        <v>9</v>
      </c>
      <c r="B16" s="149" t="str">
        <f>IF('INFO SHEET'!C17&lt;&gt;"",'INFO SHEET'!C17,"")</f>
        <v/>
      </c>
      <c r="C16" s="150">
        <f>+'INFO SHEET'!D17</f>
        <v>0</v>
      </c>
      <c r="D16" s="11">
        <f>+C16*'INFO SHEET'!$D$2</f>
        <v>0</v>
      </c>
      <c r="E16" s="11">
        <f>'INFO SHEET'!Y17</f>
        <v>0</v>
      </c>
      <c r="F16" s="68" t="str">
        <f>IF('INFO SHEET'!E17&lt;&gt;"",'INFO SHEET'!E17,"0")</f>
        <v>0</v>
      </c>
      <c r="G16" s="162" t="str">
        <f>IF('INFO SHEET'!F17&lt;&gt;"",'INFO SHEET'!F17,"0")</f>
        <v>0</v>
      </c>
      <c r="H16" s="68" t="str">
        <f>IF('INFO SHEET'!G17&lt;&gt;"",'INFO SHEET'!G17,"0")</f>
        <v>0</v>
      </c>
      <c r="I16" s="11">
        <f>(F16*'INFO SHEET'!$E$4)+(G16*'INFO SHEET'!$F$4)+(H16*'INFO SHEET'!$G$4)</f>
        <v>0</v>
      </c>
      <c r="J16" s="69"/>
      <c r="K16" s="11">
        <f t="shared" si="0"/>
        <v>0</v>
      </c>
      <c r="L16" s="11">
        <f>+K16*'VAT ADJUSTMENT'!$D$3</f>
        <v>0</v>
      </c>
      <c r="M16" s="69"/>
      <c r="N16" s="11">
        <f t="shared" si="1"/>
        <v>0</v>
      </c>
      <c r="O16" s="11">
        <f>+N16*'VAT ADJUSTMENT'!$C$4</f>
        <v>0</v>
      </c>
      <c r="P16" s="42">
        <f t="shared" si="2"/>
        <v>0</v>
      </c>
      <c r="R16" s="11">
        <f t="shared" si="3"/>
        <v>0</v>
      </c>
      <c r="S16" s="11">
        <f>IF('INFO SHEET'!L17="Card", AC16, IF('INFO SHEET'!L17="Cash", AD16, IF('INFO SHEET'!L17="cheque", AE16, IF('INFO SHEET'!L17="Bank Transfer",AF16, IF('INFO SHEET'!L17=0,0)))))</f>
        <v>0</v>
      </c>
      <c r="T16" s="42">
        <f t="shared" si="4"/>
        <v>0</v>
      </c>
      <c r="W16" s="11">
        <f>IF('INFO SHEET'!L17="Card",R16,0)</f>
        <v>0</v>
      </c>
      <c r="X16" s="11">
        <f>IF('INFO SHEET'!L17="Cash",R16,0)</f>
        <v>0</v>
      </c>
      <c r="Y16" s="11">
        <f>IF('INFO SHEET'!L17="Cheque",R16,0)</f>
        <v>0</v>
      </c>
      <c r="Z16" s="11">
        <f>IF('INFO SHEET'!L17="Bank Transfer",R16,0)</f>
        <v>0</v>
      </c>
      <c r="AA16" s="11"/>
      <c r="AC16" s="11">
        <f>+$W16*'Dropdown payment'!$B$1</f>
        <v>0</v>
      </c>
      <c r="AD16" s="11">
        <f>+$X16*'Dropdown payment'!$B$2</f>
        <v>0</v>
      </c>
      <c r="AE16" s="11">
        <f>+$Y16*'Dropdown payment'!$B$3</f>
        <v>0</v>
      </c>
      <c r="AF16" s="11">
        <f>+$Z16*'Dropdown payment'!$B$4</f>
        <v>0</v>
      </c>
      <c r="AG16" s="11">
        <f>+$AA16*'Dropdown payment'!$B$5</f>
        <v>0</v>
      </c>
    </row>
    <row r="17" spans="1:34" x14ac:dyDescent="0.3">
      <c r="A17" s="78">
        <f>'INFO SHEET'!B18</f>
        <v>10</v>
      </c>
      <c r="B17" s="159" t="str">
        <f>IF('INFO SHEET'!C18&lt;&gt;"",'INFO SHEET'!C18,"")</f>
        <v/>
      </c>
      <c r="C17" s="160">
        <f>+'INFO SHEET'!D18</f>
        <v>0</v>
      </c>
      <c r="D17" s="79">
        <f>+C17*'INFO SHEET'!$D$2</f>
        <v>0</v>
      </c>
      <c r="E17" s="79">
        <f>'INFO SHEET'!Y18</f>
        <v>0</v>
      </c>
      <c r="F17" s="146" t="str">
        <f>IF('INFO SHEET'!E18&lt;&gt;"",'INFO SHEET'!E18,"0")</f>
        <v>0</v>
      </c>
      <c r="G17" s="161" t="str">
        <f>IF('INFO SHEET'!F18&lt;&gt;"",'INFO SHEET'!F18,"0")</f>
        <v>0</v>
      </c>
      <c r="H17" s="146" t="str">
        <f>IF('INFO SHEET'!G18&lt;&gt;"",'INFO SHEET'!G18,"0")</f>
        <v>0</v>
      </c>
      <c r="I17" s="79">
        <f>(F17*'INFO SHEET'!$E$4)+(G17*'INFO SHEET'!$F$4)+(H17*'INFO SHEET'!$G$4)</f>
        <v>0</v>
      </c>
      <c r="J17" s="69"/>
      <c r="K17" s="79">
        <f t="shared" si="0"/>
        <v>0</v>
      </c>
      <c r="L17" s="79">
        <f>+K17*'VAT ADJUSTMENT'!$D$3</f>
        <v>0</v>
      </c>
      <c r="M17" s="69"/>
      <c r="N17" s="79">
        <f t="shared" si="1"/>
        <v>0</v>
      </c>
      <c r="O17" s="79">
        <f>+N17*'VAT ADJUSTMENT'!$C$4</f>
        <v>0</v>
      </c>
      <c r="P17" s="80">
        <f t="shared" si="2"/>
        <v>0</v>
      </c>
      <c r="R17" s="11">
        <f t="shared" si="3"/>
        <v>0</v>
      </c>
      <c r="S17" s="11">
        <f>IF('INFO SHEET'!L18="Card", AC17, IF('INFO SHEET'!L18="Cash", AD17, IF('INFO SHEET'!L18="cheque", AE17, IF('INFO SHEET'!L18="Bank Transfer",AF17, IF('INFO SHEET'!L18=0,0)))))</f>
        <v>0</v>
      </c>
      <c r="T17" s="42">
        <f t="shared" si="4"/>
        <v>0</v>
      </c>
      <c r="W17" s="11">
        <f>IF('INFO SHEET'!L18="Card",R17,0)</f>
        <v>0</v>
      </c>
      <c r="X17" s="11">
        <f>IF('INFO SHEET'!L18="Cash",R17,0)</f>
        <v>0</v>
      </c>
      <c r="Y17" s="11">
        <f>IF('INFO SHEET'!L18="Cheque",R17,0)</f>
        <v>0</v>
      </c>
      <c r="Z17" s="11">
        <f>IF('INFO SHEET'!L18="Bank Transfer",R17,0)</f>
        <v>0</v>
      </c>
      <c r="AA17" s="11"/>
      <c r="AC17" s="11">
        <f>+$W17*'Dropdown payment'!$B$1</f>
        <v>0</v>
      </c>
      <c r="AD17" s="11">
        <f>+$X17*'Dropdown payment'!$B$2</f>
        <v>0</v>
      </c>
      <c r="AE17" s="11">
        <f>+$Y17*'Dropdown payment'!$B$3</f>
        <v>0</v>
      </c>
      <c r="AF17" s="11">
        <f>+$Z17*'Dropdown payment'!$B$4</f>
        <v>0</v>
      </c>
      <c r="AG17" s="11">
        <f>+$AA17*'Dropdown payment'!$B$5</f>
        <v>0</v>
      </c>
    </row>
    <row r="18" spans="1:34" x14ac:dyDescent="0.3">
      <c r="A18" s="10">
        <f>'INFO SHEET'!B19</f>
        <v>11</v>
      </c>
      <c r="B18" s="149" t="str">
        <f>IF('INFO SHEET'!C19&lt;&gt;"",'INFO SHEET'!C19,"")</f>
        <v/>
      </c>
      <c r="C18" s="150">
        <f>+'INFO SHEET'!D19</f>
        <v>0</v>
      </c>
      <c r="D18" s="11">
        <f>+C18*'INFO SHEET'!$D$2</f>
        <v>0</v>
      </c>
      <c r="E18" s="11">
        <f>'INFO SHEET'!Y19</f>
        <v>0</v>
      </c>
      <c r="F18" s="68" t="str">
        <f>IF('INFO SHEET'!E19&lt;&gt;"",'INFO SHEET'!E19,"0")</f>
        <v>0</v>
      </c>
      <c r="G18" s="162" t="str">
        <f>IF('INFO SHEET'!F19&lt;&gt;"",'INFO SHEET'!F19,"0")</f>
        <v>0</v>
      </c>
      <c r="H18" s="68" t="str">
        <f>IF('INFO SHEET'!G19&lt;&gt;"",'INFO SHEET'!G19,"0")</f>
        <v>0</v>
      </c>
      <c r="I18" s="11">
        <f>(F18*'INFO SHEET'!$E$4)+(G18*'INFO SHEET'!$F$4)+(H18*'INFO SHEET'!$G$4)</f>
        <v>0</v>
      </c>
      <c r="J18" s="69"/>
      <c r="K18" s="11">
        <f t="shared" si="0"/>
        <v>0</v>
      </c>
      <c r="L18" s="11">
        <f>+K18*'VAT ADJUSTMENT'!$D$3</f>
        <v>0</v>
      </c>
      <c r="M18" s="69"/>
      <c r="N18" s="11">
        <f t="shared" si="1"/>
        <v>0</v>
      </c>
      <c r="O18" s="11">
        <f>+N18*'VAT ADJUSTMENT'!$C$4</f>
        <v>0</v>
      </c>
      <c r="P18" s="42">
        <f t="shared" si="2"/>
        <v>0</v>
      </c>
      <c r="R18" s="11">
        <f t="shared" si="3"/>
        <v>0</v>
      </c>
      <c r="S18" s="11">
        <f>IF('INFO SHEET'!L19="Card", AC18, IF('INFO SHEET'!L19="Cash", AD18, IF('INFO SHEET'!L19="cheque", AE18, IF('INFO SHEET'!L19="Bank Transfer",AF18, IF('INFO SHEET'!L19=0,0)))))</f>
        <v>0</v>
      </c>
      <c r="T18" s="42">
        <f t="shared" si="4"/>
        <v>0</v>
      </c>
      <c r="W18" s="11">
        <f>IF('INFO SHEET'!L19="Card",R18,0)</f>
        <v>0</v>
      </c>
      <c r="X18" s="11">
        <f>IF('INFO SHEET'!L19="Cash",R18,0)</f>
        <v>0</v>
      </c>
      <c r="Y18" s="11">
        <f>IF('INFO SHEET'!L19="Cheque",R18,0)</f>
        <v>0</v>
      </c>
      <c r="Z18" s="11">
        <f>IF('INFO SHEET'!L19="Bank Transfer",R18,0)</f>
        <v>0</v>
      </c>
      <c r="AA18" s="11"/>
      <c r="AC18" s="11">
        <f>+$W18*'Dropdown payment'!$B$1</f>
        <v>0</v>
      </c>
      <c r="AD18" s="11">
        <f>+$X18*'Dropdown payment'!$B$2</f>
        <v>0</v>
      </c>
      <c r="AE18" s="11">
        <f>+$Y18*'Dropdown payment'!$B$3</f>
        <v>0</v>
      </c>
      <c r="AF18" s="11">
        <f>+$Z18*'Dropdown payment'!$B$4</f>
        <v>0</v>
      </c>
      <c r="AG18" s="11">
        <f>+$AA18*'Dropdown payment'!$B$5</f>
        <v>0</v>
      </c>
    </row>
    <row r="19" spans="1:34" x14ac:dyDescent="0.3">
      <c r="A19" s="78">
        <f>'INFO SHEET'!B20</f>
        <v>12</v>
      </c>
      <c r="B19" s="159" t="str">
        <f>IF('INFO SHEET'!C20&lt;&gt;"",'INFO SHEET'!C20,"")</f>
        <v/>
      </c>
      <c r="C19" s="160">
        <f>+'INFO SHEET'!D20</f>
        <v>0</v>
      </c>
      <c r="D19" s="79">
        <f>+C19*'INFO SHEET'!$D$2</f>
        <v>0</v>
      </c>
      <c r="E19" s="79">
        <f>'INFO SHEET'!Y20</f>
        <v>0</v>
      </c>
      <c r="F19" s="146" t="str">
        <f>IF('INFO SHEET'!E20&lt;&gt;"",'INFO SHEET'!E20,"0")</f>
        <v>0</v>
      </c>
      <c r="G19" s="161" t="str">
        <f>IF('INFO SHEET'!F20&lt;&gt;"",'INFO SHEET'!F20,"0")</f>
        <v>0</v>
      </c>
      <c r="H19" s="146" t="str">
        <f>IF('INFO SHEET'!G20&lt;&gt;"",'INFO SHEET'!G20,"0")</f>
        <v>0</v>
      </c>
      <c r="I19" s="79">
        <f>(F19*'INFO SHEET'!$E$4)+(G19*'INFO SHEET'!$F$4)+(H19*'INFO SHEET'!$G$4)</f>
        <v>0</v>
      </c>
      <c r="J19" s="69"/>
      <c r="K19" s="79">
        <f t="shared" si="0"/>
        <v>0</v>
      </c>
      <c r="L19" s="79">
        <f>+K19*'VAT ADJUSTMENT'!$D$3</f>
        <v>0</v>
      </c>
      <c r="M19" s="69"/>
      <c r="N19" s="79">
        <f t="shared" si="1"/>
        <v>0</v>
      </c>
      <c r="O19" s="79">
        <f>+N19*'VAT ADJUSTMENT'!$C$4</f>
        <v>0</v>
      </c>
      <c r="P19" s="80">
        <f t="shared" si="2"/>
        <v>0</v>
      </c>
      <c r="R19" s="11">
        <f t="shared" si="3"/>
        <v>0</v>
      </c>
      <c r="S19" s="11">
        <f>IF('INFO SHEET'!L20="Card", AC19, IF('INFO SHEET'!L20="Cash", AD19, IF('INFO SHEET'!L20="cheque", AE19, IF('INFO SHEET'!L20="Bank Transfer",AF19, IF('INFO SHEET'!L20=0,0)))))</f>
        <v>0</v>
      </c>
      <c r="T19" s="42">
        <f t="shared" si="4"/>
        <v>0</v>
      </c>
      <c r="W19" s="11">
        <f>IF('INFO SHEET'!L20="Card",R19,0)</f>
        <v>0</v>
      </c>
      <c r="X19" s="11">
        <f>IF('INFO SHEET'!L20="Cash",R19,0)</f>
        <v>0</v>
      </c>
      <c r="Y19" s="11">
        <f>IF('INFO SHEET'!L20="Cheque",R19,0)</f>
        <v>0</v>
      </c>
      <c r="Z19" s="11">
        <f>IF('INFO SHEET'!L20="Bank Transfer",R19,0)</f>
        <v>0</v>
      </c>
      <c r="AA19" s="11"/>
      <c r="AC19" s="11">
        <f>+$W19*'Dropdown payment'!$B$1</f>
        <v>0</v>
      </c>
      <c r="AD19" s="11">
        <f>+$X19*'Dropdown payment'!$B$2</f>
        <v>0</v>
      </c>
      <c r="AE19" s="11">
        <f>+$Y19*'Dropdown payment'!$B$3</f>
        <v>0</v>
      </c>
      <c r="AF19" s="11">
        <f>+$Z19*'Dropdown payment'!$B$4</f>
        <v>0</v>
      </c>
      <c r="AG19" s="11">
        <f>+$AA19*'Dropdown payment'!$B$5</f>
        <v>0</v>
      </c>
    </row>
    <row r="20" spans="1:34" x14ac:dyDescent="0.3">
      <c r="A20" s="10">
        <f>'INFO SHEET'!B21</f>
        <v>13</v>
      </c>
      <c r="B20" s="149" t="str">
        <f>IF('INFO SHEET'!C21&lt;&gt;"",'INFO SHEET'!C21,"")</f>
        <v/>
      </c>
      <c r="C20" s="150">
        <f>+'INFO SHEET'!D21</f>
        <v>0</v>
      </c>
      <c r="D20" s="11">
        <f>+C20*'INFO SHEET'!$D$2</f>
        <v>0</v>
      </c>
      <c r="E20" s="11">
        <f>'INFO SHEET'!Y21</f>
        <v>0</v>
      </c>
      <c r="F20" s="68" t="str">
        <f>IF('INFO SHEET'!E21&lt;&gt;"",'INFO SHEET'!E21,"0")</f>
        <v>0</v>
      </c>
      <c r="G20" s="162" t="str">
        <f>IF('INFO SHEET'!F21&lt;&gt;"",'INFO SHEET'!F21,"0")</f>
        <v>0</v>
      </c>
      <c r="H20" s="68" t="str">
        <f>IF('INFO SHEET'!G21&lt;&gt;"",'INFO SHEET'!G21,"0")</f>
        <v>0</v>
      </c>
      <c r="I20" s="11">
        <f>(F20*'INFO SHEET'!$E$4)+(G20*'INFO SHEET'!$F$4)+(H20*'INFO SHEET'!$G$4)</f>
        <v>0</v>
      </c>
      <c r="J20" s="69"/>
      <c r="K20" s="11">
        <f t="shared" si="0"/>
        <v>0</v>
      </c>
      <c r="L20" s="11">
        <f>+K20*'VAT ADJUSTMENT'!$D$3</f>
        <v>0</v>
      </c>
      <c r="M20" s="69"/>
      <c r="N20" s="11">
        <f t="shared" si="1"/>
        <v>0</v>
      </c>
      <c r="O20" s="11">
        <f>+N20*'VAT ADJUSTMENT'!$C$4</f>
        <v>0</v>
      </c>
      <c r="P20" s="42">
        <f t="shared" si="2"/>
        <v>0</v>
      </c>
      <c r="R20" s="11">
        <f t="shared" si="3"/>
        <v>0</v>
      </c>
      <c r="S20" s="11">
        <f>IF('INFO SHEET'!L21="Card", AC20, IF('INFO SHEET'!L21="Cash", AD20, IF('INFO SHEET'!L21="cheque", AE20, IF('INFO SHEET'!L21="Bank Transfer",AF20, IF('INFO SHEET'!L21=0,0)))))</f>
        <v>0</v>
      </c>
      <c r="T20" s="42">
        <f t="shared" si="4"/>
        <v>0</v>
      </c>
      <c r="W20" s="11">
        <f>IF('INFO SHEET'!L21="Card",R20,0)</f>
        <v>0</v>
      </c>
      <c r="X20" s="11">
        <f>IF('INFO SHEET'!L21="Cash",R20,0)</f>
        <v>0</v>
      </c>
      <c r="Y20" s="11">
        <f>IF('INFO SHEET'!L21="Cheque",R20,0)</f>
        <v>0</v>
      </c>
      <c r="Z20" s="11">
        <f>IF('INFO SHEET'!L21="Bank Transfer",R20,0)</f>
        <v>0</v>
      </c>
      <c r="AA20" s="11"/>
      <c r="AC20" s="11">
        <f>+$W20*'Dropdown payment'!$B$1</f>
        <v>0</v>
      </c>
      <c r="AD20" s="11">
        <f>+$X20*'Dropdown payment'!$B$2</f>
        <v>0</v>
      </c>
      <c r="AE20" s="11">
        <f>+$Y20*'Dropdown payment'!$B$3</f>
        <v>0</v>
      </c>
      <c r="AF20" s="11">
        <f>+$Z20*'Dropdown payment'!$B$4</f>
        <v>0</v>
      </c>
      <c r="AG20" s="11">
        <f>+$AA20*'Dropdown payment'!$B$5</f>
        <v>0</v>
      </c>
    </row>
    <row r="21" spans="1:34" x14ac:dyDescent="0.3">
      <c r="A21" s="78">
        <f>'INFO SHEET'!B22</f>
        <v>14</v>
      </c>
      <c r="B21" s="159" t="str">
        <f>IF('INFO SHEET'!C22&lt;&gt;"",'INFO SHEET'!C22,"")</f>
        <v/>
      </c>
      <c r="C21" s="160">
        <f>+'INFO SHEET'!D22</f>
        <v>0</v>
      </c>
      <c r="D21" s="79">
        <f>+C21*'INFO SHEET'!$D$2</f>
        <v>0</v>
      </c>
      <c r="E21" s="79">
        <f>'INFO SHEET'!Y22</f>
        <v>0</v>
      </c>
      <c r="F21" s="146" t="str">
        <f>IF('INFO SHEET'!E22&lt;&gt;"",'INFO SHEET'!E22,"0")</f>
        <v>0</v>
      </c>
      <c r="G21" s="161" t="str">
        <f>IF('INFO SHEET'!F22&lt;&gt;"",'INFO SHEET'!F22,"0")</f>
        <v>0</v>
      </c>
      <c r="H21" s="146" t="str">
        <f>IF('INFO SHEET'!G22&lt;&gt;"",'INFO SHEET'!G22,"0")</f>
        <v>0</v>
      </c>
      <c r="I21" s="79">
        <f>(F21*'INFO SHEET'!$E$4)+(G21*'INFO SHEET'!$F$4)+(H21*'INFO SHEET'!$G$4)</f>
        <v>0</v>
      </c>
      <c r="J21" s="69"/>
      <c r="K21" s="79">
        <f t="shared" si="0"/>
        <v>0</v>
      </c>
      <c r="L21" s="79">
        <f>+K21*'VAT ADJUSTMENT'!$D$3</f>
        <v>0</v>
      </c>
      <c r="M21" s="69"/>
      <c r="N21" s="79">
        <f t="shared" si="1"/>
        <v>0</v>
      </c>
      <c r="O21" s="79">
        <f>+N21*'VAT ADJUSTMENT'!$C$4</f>
        <v>0</v>
      </c>
      <c r="P21" s="80">
        <f t="shared" si="2"/>
        <v>0</v>
      </c>
      <c r="R21" s="11">
        <f t="shared" si="3"/>
        <v>0</v>
      </c>
      <c r="S21" s="11">
        <f>IF('INFO SHEET'!L22="Card", AC21, IF('INFO SHEET'!L22="Cash", AD21, IF('INFO SHEET'!L22="cheque", AE21, IF('INFO SHEET'!L22="Bank Transfer",AF21, IF('INFO SHEET'!L22=0,0)))))</f>
        <v>0</v>
      </c>
      <c r="T21" s="42">
        <f t="shared" si="4"/>
        <v>0</v>
      </c>
      <c r="W21" s="11">
        <f>IF('INFO SHEET'!L22="Card",R21,0)</f>
        <v>0</v>
      </c>
      <c r="X21" s="11">
        <f>IF('INFO SHEET'!L22="Cash",R21,0)</f>
        <v>0</v>
      </c>
      <c r="Y21" s="11">
        <f>IF('INFO SHEET'!L22="Cheque",R21,0)</f>
        <v>0</v>
      </c>
      <c r="Z21" s="11">
        <f>IF('INFO SHEET'!L22="Bank Transfer",R21,0)</f>
        <v>0</v>
      </c>
      <c r="AA21" s="11"/>
      <c r="AC21" s="11">
        <f>+$W21*'Dropdown payment'!$B$1</f>
        <v>0</v>
      </c>
      <c r="AD21" s="11">
        <f>+$X21*'Dropdown payment'!$B$2</f>
        <v>0</v>
      </c>
      <c r="AE21" s="11">
        <f>+$Y21*'Dropdown payment'!$B$3</f>
        <v>0</v>
      </c>
      <c r="AF21" s="11">
        <f>+$Z21*'Dropdown payment'!$B$4</f>
        <v>0</v>
      </c>
      <c r="AG21" s="11">
        <f>+$AA21*'Dropdown payment'!$B$5</f>
        <v>0</v>
      </c>
    </row>
    <row r="22" spans="1:34" x14ac:dyDescent="0.3">
      <c r="A22" s="10">
        <f>'INFO SHEET'!B23</f>
        <v>15</v>
      </c>
      <c r="B22" s="149" t="str">
        <f>IF('INFO SHEET'!C23&lt;&gt;"",'INFO SHEET'!C23,"")</f>
        <v/>
      </c>
      <c r="C22" s="150">
        <f>+'INFO SHEET'!D23</f>
        <v>0</v>
      </c>
      <c r="D22" s="11">
        <f>+C22*'INFO SHEET'!$D$2</f>
        <v>0</v>
      </c>
      <c r="E22" s="11">
        <f>'INFO SHEET'!Y23</f>
        <v>0</v>
      </c>
      <c r="F22" s="68" t="str">
        <f>IF('INFO SHEET'!E23&lt;&gt;"",'INFO SHEET'!E23,"0")</f>
        <v>0</v>
      </c>
      <c r="G22" s="162" t="str">
        <f>IF('INFO SHEET'!F23&lt;&gt;"",'INFO SHEET'!F23,"0")</f>
        <v>0</v>
      </c>
      <c r="H22" s="68" t="str">
        <f>IF('INFO SHEET'!G23&lt;&gt;"",'INFO SHEET'!G23,"0")</f>
        <v>0</v>
      </c>
      <c r="I22" s="11">
        <f>(F22*'INFO SHEET'!$E$4)+(G22*'INFO SHEET'!$F$4)+(H22*'INFO SHEET'!$G$4)</f>
        <v>0</v>
      </c>
      <c r="J22" s="69"/>
      <c r="K22" s="11">
        <f t="shared" si="0"/>
        <v>0</v>
      </c>
      <c r="L22" s="11">
        <f>+K22*'VAT ADJUSTMENT'!$D$3</f>
        <v>0</v>
      </c>
      <c r="M22" s="69"/>
      <c r="N22" s="11">
        <f t="shared" si="1"/>
        <v>0</v>
      </c>
      <c r="O22" s="11">
        <f>+N22*'VAT ADJUSTMENT'!$C$4</f>
        <v>0</v>
      </c>
      <c r="P22" s="42">
        <f t="shared" si="2"/>
        <v>0</v>
      </c>
      <c r="R22" s="11">
        <f t="shared" si="3"/>
        <v>0</v>
      </c>
      <c r="S22" s="11">
        <f>IF('INFO SHEET'!L23="Card", AC22, IF('INFO SHEET'!L23="Cash", AD22, IF('INFO SHEET'!L23="cheque", AE22, IF('INFO SHEET'!L23="Bank Transfer",AF22, IF('INFO SHEET'!L23=0,0)))))</f>
        <v>0</v>
      </c>
      <c r="T22" s="42">
        <f t="shared" si="4"/>
        <v>0</v>
      </c>
      <c r="W22" s="11">
        <f>IF('INFO SHEET'!L23="Card",R22,0)</f>
        <v>0</v>
      </c>
      <c r="X22" s="11">
        <f>IF('INFO SHEET'!L23="Cash",R22,0)</f>
        <v>0</v>
      </c>
      <c r="Y22" s="11">
        <f>IF('INFO SHEET'!L23="Cheque",R22,0)</f>
        <v>0</v>
      </c>
      <c r="Z22" s="11">
        <f>IF('INFO SHEET'!L23="Bank Transfer",R22,0)</f>
        <v>0</v>
      </c>
      <c r="AA22" s="11"/>
      <c r="AC22" s="11">
        <f>+$W22*'Dropdown payment'!$B$1</f>
        <v>0</v>
      </c>
      <c r="AD22" s="11">
        <f>+$X22*'Dropdown payment'!$B$2</f>
        <v>0</v>
      </c>
      <c r="AE22" s="11">
        <f>+$Y22*'Dropdown payment'!$B$3</f>
        <v>0</v>
      </c>
      <c r="AF22" s="11">
        <f>+$Z22*'Dropdown payment'!$B$4</f>
        <v>0</v>
      </c>
      <c r="AG22" s="11">
        <f>+$AA22*'Dropdown payment'!$B$5</f>
        <v>0</v>
      </c>
    </row>
    <row r="23" spans="1:34" x14ac:dyDescent="0.3">
      <c r="A23" s="78">
        <f>'INFO SHEET'!B24</f>
        <v>16</v>
      </c>
      <c r="B23" s="159" t="str">
        <f>IF('INFO SHEET'!C24&lt;&gt;"",'INFO SHEET'!C24,"")</f>
        <v/>
      </c>
      <c r="C23" s="160">
        <f>+'INFO SHEET'!D24</f>
        <v>0</v>
      </c>
      <c r="D23" s="79">
        <f>+C23*'INFO SHEET'!$D$2</f>
        <v>0</v>
      </c>
      <c r="E23" s="79">
        <f>'INFO SHEET'!Y24</f>
        <v>0</v>
      </c>
      <c r="F23" s="146" t="str">
        <f>IF('INFO SHEET'!E24&lt;&gt;"",'INFO SHEET'!E24,"0")</f>
        <v>0</v>
      </c>
      <c r="G23" s="161" t="str">
        <f>IF('INFO SHEET'!F24&lt;&gt;"",'INFO SHEET'!F24,"0")</f>
        <v>0</v>
      </c>
      <c r="H23" s="146" t="str">
        <f>IF('INFO SHEET'!G24&lt;&gt;"",'INFO SHEET'!G24,"0")</f>
        <v>0</v>
      </c>
      <c r="I23" s="79">
        <f>(F23*'INFO SHEET'!$E$4)+(G23*'INFO SHEET'!$F$4)+(H23*'INFO SHEET'!$G$4)</f>
        <v>0</v>
      </c>
      <c r="J23" s="69"/>
      <c r="K23" s="79">
        <f t="shared" si="0"/>
        <v>0</v>
      </c>
      <c r="L23" s="79">
        <f>+K23*'VAT ADJUSTMENT'!$D$3</f>
        <v>0</v>
      </c>
      <c r="M23" s="69"/>
      <c r="N23" s="79">
        <f t="shared" si="1"/>
        <v>0</v>
      </c>
      <c r="O23" s="79">
        <f>+N23*'VAT ADJUSTMENT'!$C$4</f>
        <v>0</v>
      </c>
      <c r="P23" s="80">
        <f t="shared" si="2"/>
        <v>0</v>
      </c>
      <c r="R23" s="11">
        <f t="shared" si="3"/>
        <v>0</v>
      </c>
      <c r="S23" s="11">
        <f>IF('INFO SHEET'!L24="Card", AC23, IF('INFO SHEET'!L24="Cash", AD23, IF('INFO SHEET'!L24="cheque", AE23, IF('INFO SHEET'!L24="Bank Transfer",AF23, IF('INFO SHEET'!L24=0,0)))))</f>
        <v>0</v>
      </c>
      <c r="T23" s="42">
        <f t="shared" si="4"/>
        <v>0</v>
      </c>
      <c r="W23" s="11">
        <f>IF('INFO SHEET'!L24="Card",R23,0)</f>
        <v>0</v>
      </c>
      <c r="X23" s="11">
        <f>IF('INFO SHEET'!L24="Cash",R23,0)</f>
        <v>0</v>
      </c>
      <c r="Y23" s="11">
        <f>IF('INFO SHEET'!L24="Cheque",R23,0)</f>
        <v>0</v>
      </c>
      <c r="Z23" s="11">
        <f>IF('INFO SHEET'!L24="Bank Transfer",R23,0)</f>
        <v>0</v>
      </c>
      <c r="AA23" s="11"/>
      <c r="AC23" s="11">
        <f>+$W23*'Dropdown payment'!$B$1</f>
        <v>0</v>
      </c>
      <c r="AD23" s="11">
        <f>+$X23*'Dropdown payment'!$B$2</f>
        <v>0</v>
      </c>
      <c r="AE23" s="11">
        <f>+$Y23*'Dropdown payment'!$B$3</f>
        <v>0</v>
      </c>
      <c r="AF23" s="11">
        <f>+$Z23*'Dropdown payment'!$B$4</f>
        <v>0</v>
      </c>
      <c r="AG23" s="11">
        <f>+$AA23*'Dropdown payment'!$B$5</f>
        <v>0</v>
      </c>
    </row>
    <row r="24" spans="1:34" x14ac:dyDescent="0.3">
      <c r="A24" s="10">
        <f>'INFO SHEET'!B25</f>
        <v>17</v>
      </c>
      <c r="B24" s="149" t="str">
        <f>IF('INFO SHEET'!C25&lt;&gt;"",'INFO SHEET'!C25,"")</f>
        <v/>
      </c>
      <c r="C24" s="150">
        <f>+'INFO SHEET'!D25</f>
        <v>0</v>
      </c>
      <c r="D24" s="11">
        <f>+C24*'INFO SHEET'!$D$2</f>
        <v>0</v>
      </c>
      <c r="E24" s="11">
        <f>'INFO SHEET'!Y25</f>
        <v>0</v>
      </c>
      <c r="F24" s="68" t="str">
        <f>IF('INFO SHEET'!E25&lt;&gt;"",'INFO SHEET'!E25,"0")</f>
        <v>0</v>
      </c>
      <c r="G24" s="162" t="str">
        <f>IF('INFO SHEET'!F25&lt;&gt;"",'INFO SHEET'!F25,"0")</f>
        <v>0</v>
      </c>
      <c r="H24" s="68" t="str">
        <f>IF('INFO SHEET'!G25&lt;&gt;"",'INFO SHEET'!G25,"0")</f>
        <v>0</v>
      </c>
      <c r="I24" s="11">
        <f>(F24*'INFO SHEET'!$E$4)+(G24*'INFO SHEET'!$F$4)+(H24*'INFO SHEET'!$G$4)</f>
        <v>0</v>
      </c>
      <c r="J24" s="69"/>
      <c r="K24" s="11">
        <f t="shared" si="0"/>
        <v>0</v>
      </c>
      <c r="L24" s="11">
        <f>+K24*'VAT ADJUSTMENT'!$D$3</f>
        <v>0</v>
      </c>
      <c r="M24" s="69"/>
      <c r="N24" s="11">
        <f t="shared" si="1"/>
        <v>0</v>
      </c>
      <c r="O24" s="11">
        <f>+N24*'VAT ADJUSTMENT'!$C$4</f>
        <v>0</v>
      </c>
      <c r="P24" s="42">
        <f t="shared" si="2"/>
        <v>0</v>
      </c>
      <c r="R24" s="11">
        <f t="shared" si="3"/>
        <v>0</v>
      </c>
      <c r="S24" s="11">
        <f>IF('INFO SHEET'!L25="Card", AC24, IF('INFO SHEET'!L25="Cash", AD24, IF('INFO SHEET'!L25="cheque", AE24, IF('INFO SHEET'!L25="Bank Transfer",AF24, IF('INFO SHEET'!L25=0,0)))))</f>
        <v>0</v>
      </c>
      <c r="T24" s="42">
        <f t="shared" si="4"/>
        <v>0</v>
      </c>
      <c r="W24" s="11">
        <f>IF('INFO SHEET'!L25="Card",R24,0)</f>
        <v>0</v>
      </c>
      <c r="X24" s="11">
        <f>IF('INFO SHEET'!L25="Cash",R24,0)</f>
        <v>0</v>
      </c>
      <c r="Y24" s="11">
        <f>IF('INFO SHEET'!L25="Cheque",R24,0)</f>
        <v>0</v>
      </c>
      <c r="Z24" s="11">
        <f>IF('INFO SHEET'!L25="Bank Transfer",R24,0)</f>
        <v>0</v>
      </c>
      <c r="AA24" s="11"/>
      <c r="AC24" s="11">
        <f>+$W24*'Dropdown payment'!$B$1</f>
        <v>0</v>
      </c>
      <c r="AD24" s="11">
        <f>+$X24*'Dropdown payment'!$B$2</f>
        <v>0</v>
      </c>
      <c r="AE24" s="11">
        <f>+$Y24*'Dropdown payment'!$B$3</f>
        <v>0</v>
      </c>
      <c r="AF24" s="11">
        <f>+$Z24*'Dropdown payment'!$B$4</f>
        <v>0</v>
      </c>
      <c r="AG24" s="11">
        <f>+$AA24*'Dropdown payment'!$B$5</f>
        <v>0</v>
      </c>
    </row>
    <row r="25" spans="1:34" x14ac:dyDescent="0.3">
      <c r="A25" s="78">
        <f>'INFO SHEET'!B26</f>
        <v>18</v>
      </c>
      <c r="B25" s="159" t="str">
        <f>IF('INFO SHEET'!C26&lt;&gt;"",'INFO SHEET'!C26,"")</f>
        <v/>
      </c>
      <c r="C25" s="160">
        <f>+'INFO SHEET'!D26</f>
        <v>0</v>
      </c>
      <c r="D25" s="79">
        <f>+C25*'INFO SHEET'!$D$2</f>
        <v>0</v>
      </c>
      <c r="E25" s="79">
        <f>'INFO SHEET'!Y26</f>
        <v>0</v>
      </c>
      <c r="F25" s="146" t="str">
        <f>IF('INFO SHEET'!E26&lt;&gt;"",'INFO SHEET'!E26,"0")</f>
        <v>0</v>
      </c>
      <c r="G25" s="161" t="str">
        <f>IF('INFO SHEET'!F26&lt;&gt;"",'INFO SHEET'!F26,"0")</f>
        <v>0</v>
      </c>
      <c r="H25" s="146" t="str">
        <f>IF('INFO SHEET'!G26&lt;&gt;"",'INFO SHEET'!G26,"0")</f>
        <v>0</v>
      </c>
      <c r="I25" s="79">
        <f>(F25*'INFO SHEET'!$E$4)+(G25*'INFO SHEET'!$F$4)+(H25*'INFO SHEET'!$G$4)</f>
        <v>0</v>
      </c>
      <c r="J25" s="69"/>
      <c r="K25" s="79">
        <f t="shared" si="0"/>
        <v>0</v>
      </c>
      <c r="L25" s="79">
        <f>+K25*'VAT ADJUSTMENT'!$D$3</f>
        <v>0</v>
      </c>
      <c r="M25" s="69"/>
      <c r="N25" s="79">
        <f t="shared" si="1"/>
        <v>0</v>
      </c>
      <c r="O25" s="79">
        <f>+N25*'VAT ADJUSTMENT'!$C$4</f>
        <v>0</v>
      </c>
      <c r="P25" s="80">
        <f t="shared" si="2"/>
        <v>0</v>
      </c>
      <c r="R25" s="11">
        <f t="shared" si="3"/>
        <v>0</v>
      </c>
      <c r="S25" s="11">
        <f>IF('INFO SHEET'!L26="Card", AC25, IF('INFO SHEET'!L26="Cash", AD25, IF('INFO SHEET'!L26="cheque", AE25, IF('INFO SHEET'!L26="Bank Transfer",AF25, IF('INFO SHEET'!L26=0,0)))))</f>
        <v>0</v>
      </c>
      <c r="T25" s="42">
        <f t="shared" si="4"/>
        <v>0</v>
      </c>
      <c r="W25" s="11">
        <f>IF('INFO SHEET'!L26="Card",R25,0)</f>
        <v>0</v>
      </c>
      <c r="X25" s="11">
        <f>IF('INFO SHEET'!L26="Cash",R25,0)</f>
        <v>0</v>
      </c>
      <c r="Y25" s="11">
        <f>IF('INFO SHEET'!L26="Cheque",R25,0)</f>
        <v>0</v>
      </c>
      <c r="Z25" s="11">
        <f>IF('INFO SHEET'!L26="Bank Transfer",R25,0)</f>
        <v>0</v>
      </c>
      <c r="AA25" s="11"/>
      <c r="AC25" s="11">
        <f>+$W25*'Dropdown payment'!$B$1</f>
        <v>0</v>
      </c>
      <c r="AD25" s="11">
        <f>+$X25*'Dropdown payment'!$B$2</f>
        <v>0</v>
      </c>
      <c r="AE25" s="11">
        <f>+$Y25*'Dropdown payment'!$B$3</f>
        <v>0</v>
      </c>
      <c r="AF25" s="11">
        <f>+$Z25*'Dropdown payment'!$B$4</f>
        <v>0</v>
      </c>
      <c r="AG25" s="11">
        <f>+$AA25*'Dropdown payment'!$B$5</f>
        <v>0</v>
      </c>
    </row>
    <row r="26" spans="1:34" x14ac:dyDescent="0.3">
      <c r="A26" s="10">
        <f>'INFO SHEET'!B27</f>
        <v>19</v>
      </c>
      <c r="B26" s="149" t="str">
        <f>IF('INFO SHEET'!C27&lt;&gt;"",'INFO SHEET'!C27,"")</f>
        <v/>
      </c>
      <c r="C26" s="150">
        <f>+'INFO SHEET'!D27</f>
        <v>0</v>
      </c>
      <c r="D26" s="11">
        <f>+C26*'INFO SHEET'!$D$2</f>
        <v>0</v>
      </c>
      <c r="E26" s="11">
        <f>'INFO SHEET'!Y27</f>
        <v>0</v>
      </c>
      <c r="F26" s="68" t="str">
        <f>IF('INFO SHEET'!E27&lt;&gt;"",'INFO SHEET'!E27,"0")</f>
        <v>0</v>
      </c>
      <c r="G26" s="162" t="str">
        <f>IF('INFO SHEET'!F27&lt;&gt;"",'INFO SHEET'!F27,"0")</f>
        <v>0</v>
      </c>
      <c r="H26" s="68" t="str">
        <f>IF('INFO SHEET'!G27&lt;&gt;"",'INFO SHEET'!G27,"0")</f>
        <v>0</v>
      </c>
      <c r="I26" s="11">
        <f>(F26*'INFO SHEET'!$E$4)+(G26*'INFO SHEET'!$F$4)+(H26*'INFO SHEET'!$G$4)</f>
        <v>0</v>
      </c>
      <c r="J26" s="69"/>
      <c r="K26" s="11">
        <f t="shared" si="0"/>
        <v>0</v>
      </c>
      <c r="L26" s="11">
        <f>+K26*'VAT ADJUSTMENT'!$D$3</f>
        <v>0</v>
      </c>
      <c r="M26" s="69"/>
      <c r="N26" s="11">
        <f t="shared" si="1"/>
        <v>0</v>
      </c>
      <c r="O26" s="11">
        <f>+N26*'VAT ADJUSTMENT'!$C$4</f>
        <v>0</v>
      </c>
      <c r="P26" s="42">
        <f t="shared" si="2"/>
        <v>0</v>
      </c>
      <c r="R26" s="11">
        <f t="shared" si="3"/>
        <v>0</v>
      </c>
      <c r="S26" s="11">
        <f>IF('INFO SHEET'!L27="Card", AC26, IF('INFO SHEET'!L27="Cash", AD26, IF('INFO SHEET'!L27="cheque", AE26, IF('INFO SHEET'!L27="Bank Transfer",AF26, IF('INFO SHEET'!L27=0,0)))))</f>
        <v>0</v>
      </c>
      <c r="T26" s="42">
        <f t="shared" si="4"/>
        <v>0</v>
      </c>
      <c r="W26" s="11">
        <f>IF('INFO SHEET'!L27="Card",R26,0)</f>
        <v>0</v>
      </c>
      <c r="X26" s="11">
        <f>IF('INFO SHEET'!L27="Cash",R26,0)</f>
        <v>0</v>
      </c>
      <c r="Y26" s="11">
        <f>IF('INFO SHEET'!L27="Cheque",R26,0)</f>
        <v>0</v>
      </c>
      <c r="Z26" s="11">
        <f>IF('INFO SHEET'!L27="Bank Transfer",R26,0)</f>
        <v>0</v>
      </c>
      <c r="AA26" s="11"/>
      <c r="AC26" s="187">
        <f>+$W26*'Dropdown payment'!$B$1</f>
        <v>0</v>
      </c>
      <c r="AD26" s="187">
        <f>+$X26*'Dropdown payment'!$B$2</f>
        <v>0</v>
      </c>
      <c r="AE26" s="187">
        <f>+$Y26*'Dropdown payment'!$B$3</f>
        <v>0</v>
      </c>
      <c r="AF26" s="187">
        <f>+$Z26*'Dropdown payment'!$B$4</f>
        <v>0</v>
      </c>
      <c r="AG26" s="187">
        <f>+$AA26*'Dropdown payment'!$B$5</f>
        <v>0</v>
      </c>
      <c r="AH26" s="188"/>
    </row>
    <row r="27" spans="1:34" ht="15" thickBot="1" x14ac:dyDescent="0.35">
      <c r="A27" s="66">
        <f>'INFO SHEET'!B28</f>
        <v>20</v>
      </c>
      <c r="B27" s="152" t="str">
        <f>IF('INFO SHEET'!C28&lt;&gt;"",'INFO SHEET'!C28,"")</f>
        <v/>
      </c>
      <c r="C27" s="153">
        <f>+'INFO SHEET'!D28</f>
        <v>0</v>
      </c>
      <c r="D27" s="12">
        <f>+C27*'INFO SHEET'!$D$2</f>
        <v>0</v>
      </c>
      <c r="E27" s="12">
        <f>'INFO SHEET'!Y28</f>
        <v>0</v>
      </c>
      <c r="F27" s="164" t="str">
        <f>IF('INFO SHEET'!E28&lt;&gt;"",'INFO SHEET'!E28,"0")</f>
        <v>0</v>
      </c>
      <c r="G27" s="163" t="str">
        <f>IF('INFO SHEET'!F28&lt;&gt;"",'INFO SHEET'!F28,"0")</f>
        <v>0</v>
      </c>
      <c r="H27" s="165" t="str">
        <f>IF('INFO SHEET'!G28&lt;&gt;"",'INFO SHEET'!G28,"0")</f>
        <v>0</v>
      </c>
      <c r="I27" s="12">
        <f>(F27*'INFO SHEET'!$E$4)+(G27*'INFO SHEET'!$F$4)+(H27*'INFO SHEET'!$G$4)</f>
        <v>0</v>
      </c>
      <c r="J27" s="69"/>
      <c r="K27" s="12">
        <f t="shared" si="0"/>
        <v>0</v>
      </c>
      <c r="L27" s="12">
        <f>+K27*'VAT ADJUSTMENT'!$D$3</f>
        <v>0</v>
      </c>
      <c r="M27" s="69"/>
      <c r="N27" s="12">
        <f t="shared" si="1"/>
        <v>0</v>
      </c>
      <c r="O27" s="12">
        <f>+N27*'VAT ADJUSTMENT'!$C$4</f>
        <v>0</v>
      </c>
      <c r="P27" s="43">
        <f t="shared" si="2"/>
        <v>0</v>
      </c>
      <c r="R27" s="12">
        <f t="shared" si="3"/>
        <v>0</v>
      </c>
      <c r="S27" s="12">
        <f>IF('INFO SHEET'!L28="Card", AC27, IF('INFO SHEET'!L28="Cash", AD27, IF('INFO SHEET'!L28="cheque", AE27, IF('INFO SHEET'!L28="Bank Transfer",AF27, IF('INFO SHEET'!L28=0,0)))))</f>
        <v>0</v>
      </c>
      <c r="T27" s="43">
        <f t="shared" si="4"/>
        <v>0</v>
      </c>
      <c r="W27" s="12">
        <f>IF('INFO SHEET'!L28="Card",R27,0)</f>
        <v>0</v>
      </c>
      <c r="X27" s="12">
        <f>IF('INFO SHEET'!L28="Cash",R27,0)</f>
        <v>0</v>
      </c>
      <c r="Y27" s="12">
        <f>IF('INFO SHEET'!L28="Cheque",R27,0)</f>
        <v>0</v>
      </c>
      <c r="Z27" s="12">
        <f>IF('INFO SHEET'!L28="Bank Transfer",R27,0)</f>
        <v>0</v>
      </c>
      <c r="AA27" s="12"/>
      <c r="AC27" s="12">
        <f>+$W27*'Dropdown payment'!$B$1</f>
        <v>0</v>
      </c>
      <c r="AD27" s="12">
        <f>+$X27*'Dropdown payment'!$B$2</f>
        <v>0</v>
      </c>
      <c r="AE27" s="12">
        <f>+$Y27*'Dropdown payment'!$B$3</f>
        <v>0</v>
      </c>
      <c r="AF27" s="12">
        <f>+$Z27*'Dropdown payment'!$B$4</f>
        <v>0</v>
      </c>
      <c r="AG27" s="12">
        <f>+$AA27*'Dropdown payment'!$B$5</f>
        <v>0</v>
      </c>
    </row>
    <row r="28" spans="1:34" ht="15" thickTop="1" x14ac:dyDescent="0.3">
      <c r="B28" s="68"/>
      <c r="C28" s="156"/>
      <c r="D28" s="157"/>
      <c r="E28" s="157"/>
      <c r="F28" s="158"/>
      <c r="G28" s="158"/>
      <c r="H28" s="158"/>
      <c r="I28" s="157"/>
      <c r="J28" s="69"/>
      <c r="K28" s="157" t="s">
        <v>1</v>
      </c>
      <c r="L28" s="157" t="s">
        <v>1</v>
      </c>
      <c r="M28" s="69"/>
      <c r="N28" s="157" t="s">
        <v>1</v>
      </c>
      <c r="O28" s="157" t="s">
        <v>1</v>
      </c>
      <c r="P28" s="69"/>
      <c r="R28" s="157" t="s">
        <v>1</v>
      </c>
      <c r="S28" s="157" t="s">
        <v>1</v>
      </c>
      <c r="T28" s="69"/>
      <c r="W28" s="157" t="s">
        <v>1</v>
      </c>
      <c r="X28" s="157"/>
      <c r="Y28" s="157"/>
      <c r="Z28" s="157"/>
      <c r="AA28" s="157" t="s">
        <v>1</v>
      </c>
      <c r="AC28" s="157" t="s">
        <v>1</v>
      </c>
      <c r="AD28" s="157"/>
      <c r="AE28" s="157"/>
      <c r="AF28" s="157"/>
      <c r="AG28" s="157" t="s">
        <v>1</v>
      </c>
    </row>
    <row r="29" spans="1:34" x14ac:dyDescent="0.3">
      <c r="B29" s="40" t="s">
        <v>15</v>
      </c>
      <c r="C29" s="13">
        <f>SUM(C8:C27)</f>
        <v>0</v>
      </c>
      <c r="D29" s="14">
        <f>SUM(D8:D27)</f>
        <v>0</v>
      </c>
      <c r="E29" s="14">
        <f>SUM(E8:E27)</f>
        <v>0</v>
      </c>
      <c r="F29" s="16">
        <f t="shared" ref="F29:O29" si="5">SUM(F8:F27)</f>
        <v>0</v>
      </c>
      <c r="G29" s="16">
        <f t="shared" si="5"/>
        <v>0</v>
      </c>
      <c r="H29" s="16">
        <f t="shared" si="5"/>
        <v>0</v>
      </c>
      <c r="I29" s="15">
        <f t="shared" si="5"/>
        <v>0</v>
      </c>
      <c r="J29" s="70"/>
      <c r="K29" s="15">
        <f>SUM(K8:K27)</f>
        <v>0</v>
      </c>
      <c r="L29" s="15">
        <f>SUM(L8:L27)</f>
        <v>0</v>
      </c>
      <c r="M29" s="70"/>
      <c r="N29" s="15">
        <f t="shared" si="5"/>
        <v>0</v>
      </c>
      <c r="O29" s="15">
        <f t="shared" si="5"/>
        <v>0</v>
      </c>
      <c r="P29" s="15">
        <f>+N29+O29+L29</f>
        <v>0</v>
      </c>
      <c r="R29" s="15">
        <f>SUM(R8:R27)</f>
        <v>0</v>
      </c>
      <c r="S29" s="15">
        <f>SUM(S8:S27)</f>
        <v>0</v>
      </c>
      <c r="T29" s="15">
        <f>SUM(T8:T27)</f>
        <v>0</v>
      </c>
      <c r="W29" s="15">
        <f>SUM(W8:W27)</f>
        <v>0</v>
      </c>
      <c r="X29" s="15">
        <f>SUM(X8:X27)</f>
        <v>0</v>
      </c>
      <c r="Y29" s="15">
        <f>SUM(Y8:Y27)</f>
        <v>0</v>
      </c>
      <c r="Z29" s="15">
        <f>SUM(Z8:Z27)</f>
        <v>0</v>
      </c>
      <c r="AA29" s="15">
        <f>SUM(AA8:AA27)</f>
        <v>0</v>
      </c>
      <c r="AC29" s="15">
        <f>SUM(AC8:AC27)</f>
        <v>0</v>
      </c>
      <c r="AD29" s="15">
        <f>SUM(AD8:AD27)</f>
        <v>0</v>
      </c>
      <c r="AE29" s="15">
        <f>SUM(AE8:AE27)</f>
        <v>0</v>
      </c>
      <c r="AF29" s="15">
        <f>SUM(AF8:AF27)</f>
        <v>0</v>
      </c>
      <c r="AG29" s="15">
        <f>SUM(AG8:AG27)</f>
        <v>0</v>
      </c>
    </row>
    <row r="31" spans="1:34" x14ac:dyDescent="0.3">
      <c r="AE31" s="207" t="s">
        <v>182</v>
      </c>
      <c r="AF31" s="207"/>
      <c r="AG31" s="142">
        <f>SUM(AC29:AG29)</f>
        <v>0</v>
      </c>
    </row>
  </sheetData>
  <sheetProtection algorithmName="SHA-512" hashValue="7f+agUQLnX+aRZU41kBkfCtH3nb3tbePD7E8GPnZXQm26ACJMD/ineq968G3WFVucTaORs2ldsbNZFboPCzL8Q==" saltValue="412PFydhBGLhwZFeD1JHQA==" spinCount="100000" sheet="1" objects="1" scenarios="1"/>
  <mergeCells count="8">
    <mergeCell ref="AE31:AF31"/>
    <mergeCell ref="F6:I6"/>
    <mergeCell ref="K6:L6"/>
    <mergeCell ref="A6:A7"/>
    <mergeCell ref="N6:P6"/>
    <mergeCell ref="R6:T6"/>
    <mergeCell ref="AC6:AG6"/>
    <mergeCell ref="W6:AA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  <headerFooter>
    <oddFooter>&amp;RRev 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31"/>
  <sheetViews>
    <sheetView topLeftCell="B1" zoomScaleNormal="100" workbookViewId="0">
      <selection activeCell="N29" sqref="N29"/>
    </sheetView>
  </sheetViews>
  <sheetFormatPr defaultColWidth="6.6640625" defaultRowHeight="14.4" x14ac:dyDescent="0.3"/>
  <cols>
    <col min="1" max="1" width="2.6640625" customWidth="1"/>
    <col min="2" max="2" width="29.6640625" customWidth="1"/>
    <col min="3" max="3" width="6.44140625" customWidth="1"/>
    <col min="4" max="5" width="9" customWidth="1"/>
    <col min="6" max="8" width="3.6640625" customWidth="1"/>
    <col min="9" max="9" width="10.33203125" customWidth="1"/>
    <col min="10" max="10" width="1.88671875" customWidth="1"/>
    <col min="11" max="12" width="10.33203125" customWidth="1"/>
    <col min="13" max="13" width="1.88671875" customWidth="1"/>
    <col min="14" max="16" width="10.33203125" customWidth="1"/>
    <col min="17" max="17" width="1.88671875" customWidth="1"/>
    <col min="18" max="247" width="9.109375" customWidth="1"/>
    <col min="248" max="248" width="2.6640625" customWidth="1"/>
    <col min="249" max="251" width="12.6640625" customWidth="1"/>
    <col min="252" max="252" width="5.6640625" customWidth="1"/>
    <col min="253" max="253" width="4.6640625" customWidth="1"/>
  </cols>
  <sheetData>
    <row r="2" spans="1:33" x14ac:dyDescent="0.3">
      <c r="B2" s="39" t="s">
        <v>0</v>
      </c>
      <c r="C2" s="50"/>
      <c r="D2" s="48" t="str">
        <f>IF('INFO SHEET'!C2&lt;&gt;"",'INFO SHEET'!C2,"")</f>
        <v>**Enter Rally name here**</v>
      </c>
      <c r="E2" s="48"/>
      <c r="F2" s="48"/>
      <c r="G2" s="48"/>
      <c r="H2" s="48"/>
      <c r="I2" s="48"/>
      <c r="J2" s="48"/>
      <c r="K2" s="48"/>
      <c r="L2" s="48"/>
      <c r="M2" s="48"/>
      <c r="N2" s="49"/>
      <c r="O2" s="143" t="s">
        <v>1</v>
      </c>
      <c r="P2" s="143"/>
    </row>
    <row r="3" spans="1:33" x14ac:dyDescent="0.3">
      <c r="B3" s="17"/>
      <c r="C3" s="17"/>
      <c r="E3" s="144"/>
      <c r="G3" s="143"/>
      <c r="H3" s="143"/>
      <c r="I3" s="144"/>
      <c r="J3" s="144"/>
      <c r="K3" s="143"/>
      <c r="L3" s="143"/>
      <c r="M3" s="143"/>
      <c r="N3" s="143"/>
      <c r="O3" s="143"/>
      <c r="P3" s="143"/>
    </row>
    <row r="4" spans="1:33" x14ac:dyDescent="0.3">
      <c r="B4" s="39">
        <f>'INFO SHEET'!P29</f>
        <v>0</v>
      </c>
      <c r="C4" s="5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43"/>
    </row>
    <row r="5" spans="1:33" x14ac:dyDescent="0.3">
      <c r="B5" s="145"/>
      <c r="C5" s="146"/>
      <c r="D5" s="147"/>
      <c r="E5" s="27"/>
      <c r="F5" s="148"/>
      <c r="G5" s="148"/>
      <c r="AC5" t="s">
        <v>180</v>
      </c>
    </row>
    <row r="6" spans="1:33" x14ac:dyDescent="0.3">
      <c r="A6" s="211" t="s">
        <v>152</v>
      </c>
      <c r="B6" s="2" t="s">
        <v>2</v>
      </c>
      <c r="C6" s="3" t="s">
        <v>4</v>
      </c>
      <c r="D6" s="7" t="s">
        <v>5</v>
      </c>
      <c r="E6" s="8" t="s">
        <v>6</v>
      </c>
      <c r="F6" s="208" t="s">
        <v>8</v>
      </c>
      <c r="G6" s="209"/>
      <c r="H6" s="209"/>
      <c r="I6" s="210"/>
      <c r="J6" s="67"/>
      <c r="K6" s="208" t="s">
        <v>147</v>
      </c>
      <c r="L6" s="210"/>
      <c r="M6" s="68"/>
      <c r="N6" s="213" t="s">
        <v>157</v>
      </c>
      <c r="O6" s="214"/>
      <c r="P6" s="215"/>
      <c r="R6" s="213" t="s">
        <v>170</v>
      </c>
      <c r="S6" s="214"/>
      <c r="T6" s="215"/>
      <c r="W6" s="208" t="s">
        <v>179</v>
      </c>
      <c r="X6" s="209"/>
      <c r="Y6" s="209"/>
      <c r="Z6" s="209"/>
      <c r="AA6" s="210"/>
      <c r="AC6" s="208" t="s">
        <v>175</v>
      </c>
      <c r="AD6" s="209"/>
      <c r="AE6" s="209"/>
      <c r="AF6" s="209"/>
      <c r="AG6" s="210"/>
    </row>
    <row r="7" spans="1:33" x14ac:dyDescent="0.3">
      <c r="A7" s="212"/>
      <c r="B7" s="5"/>
      <c r="C7" s="6"/>
      <c r="D7" s="7" t="s">
        <v>11</v>
      </c>
      <c r="E7" s="4" t="s">
        <v>7</v>
      </c>
      <c r="F7" s="9" t="s">
        <v>12</v>
      </c>
      <c r="G7" s="8" t="s">
        <v>13</v>
      </c>
      <c r="H7" s="7" t="s">
        <v>14</v>
      </c>
      <c r="I7" s="4" t="s">
        <v>11</v>
      </c>
      <c r="J7" s="68"/>
      <c r="K7" s="8" t="s">
        <v>158</v>
      </c>
      <c r="L7" s="8" t="s">
        <v>9</v>
      </c>
      <c r="M7" s="68"/>
      <c r="N7" s="8" t="s">
        <v>158</v>
      </c>
      <c r="O7" s="7" t="s">
        <v>10</v>
      </c>
      <c r="P7" s="4" t="s">
        <v>9</v>
      </c>
      <c r="R7" s="8" t="s">
        <v>9</v>
      </c>
      <c r="S7" s="7" t="s">
        <v>177</v>
      </c>
      <c r="T7" s="4" t="s">
        <v>171</v>
      </c>
      <c r="W7" s="8" t="s">
        <v>166</v>
      </c>
      <c r="X7" s="8" t="s">
        <v>167</v>
      </c>
      <c r="Y7" s="8" t="s">
        <v>168</v>
      </c>
      <c r="Z7" s="8" t="s">
        <v>176</v>
      </c>
      <c r="AA7" s="8" t="s">
        <v>174</v>
      </c>
      <c r="AC7" s="8" t="s">
        <v>166</v>
      </c>
      <c r="AD7" s="8" t="s">
        <v>167</v>
      </c>
      <c r="AE7" s="8" t="s">
        <v>168</v>
      </c>
      <c r="AF7" s="8" t="s">
        <v>176</v>
      </c>
      <c r="AG7" s="8" t="s">
        <v>174</v>
      </c>
    </row>
    <row r="8" spans="1:33" x14ac:dyDescent="0.3">
      <c r="A8" s="10">
        <f>'INFO SHEET'!B29</f>
        <v>21</v>
      </c>
      <c r="B8" s="149" t="str">
        <f>IF('INFO SHEET'!C29&lt;&gt;"",'INFO SHEET'!C29,"")</f>
        <v/>
      </c>
      <c r="C8" s="150">
        <f>+'INFO SHEET'!D29</f>
        <v>0</v>
      </c>
      <c r="D8" s="11">
        <f>+C8*'INFO SHEET'!$D$2</f>
        <v>0</v>
      </c>
      <c r="E8" s="11">
        <f>'INFO SHEET'!Y29</f>
        <v>0</v>
      </c>
      <c r="F8" s="68" t="str">
        <f>IF('INFO SHEET'!E29&lt;&gt;"",'INFO SHEET'!E29,"0")</f>
        <v>0</v>
      </c>
      <c r="G8" s="151" t="str">
        <f>IF('INFO SHEET'!F29&lt;&gt;"",'INFO SHEET'!F29,"0")</f>
        <v>0</v>
      </c>
      <c r="H8" s="68" t="str">
        <f>IF('INFO SHEET'!G29&lt;&gt;"",'INFO SHEET'!G29,"0")</f>
        <v>0</v>
      </c>
      <c r="I8" s="11">
        <f>(F8*'INFO SHEET'!$E$4)+(G8*'INFO SHEET'!$F$4)+(H8*'INFO SHEET'!$G$4)</f>
        <v>0</v>
      </c>
      <c r="J8" s="69"/>
      <c r="K8" s="11">
        <f>IF(C8&gt;0,E8,0)</f>
        <v>0</v>
      </c>
      <c r="L8" s="11">
        <f>+K8*'VAT ADJUSTMENT'!$D$3</f>
        <v>0</v>
      </c>
      <c r="M8" s="69"/>
      <c r="N8" s="11">
        <f>+D8+I8</f>
        <v>0</v>
      </c>
      <c r="O8" s="11">
        <f>+N8*'VAT ADJUSTMENT'!$C$4</f>
        <v>0</v>
      </c>
      <c r="P8" s="42">
        <f>+N8+O8</f>
        <v>0</v>
      </c>
      <c r="R8" s="11">
        <f>L8+P8</f>
        <v>0</v>
      </c>
      <c r="S8" s="11">
        <f>IF('INFO SHEET'!L29="Card",AC8,IF('INFO SHEET'!L29="Cash",AD8,IF('INFO SHEET'!L29="cheque",AE8,IF('INFO SHEET'!L29="Bank Transfer",AF8,IF('INFO SHEET'!L29=0,0)))))</f>
        <v>0</v>
      </c>
      <c r="T8" s="42">
        <f>+R8-S8</f>
        <v>0</v>
      </c>
      <c r="W8" s="11">
        <f>IF('INFO SHEET'!L29="Card",R8,0)</f>
        <v>0</v>
      </c>
      <c r="X8" s="11">
        <f>IF('INFO SHEET'!L29="Cash",R8,0)</f>
        <v>0</v>
      </c>
      <c r="Y8" s="11">
        <f>IF('INFO SHEET'!L29="Cheque",R8,0)</f>
        <v>0</v>
      </c>
      <c r="Z8" s="11">
        <f>IF('INFO SHEET'!L29="Bank Transfer",R8,0)</f>
        <v>0</v>
      </c>
      <c r="AA8" s="11"/>
      <c r="AC8" s="11">
        <f>+W8*'Dropdown payment'!$B$1</f>
        <v>0</v>
      </c>
      <c r="AD8" s="11">
        <f>+$X8*'Dropdown payment'!$B$2</f>
        <v>0</v>
      </c>
      <c r="AE8" s="11">
        <f>+$Y8*'Dropdown payment'!$B$3</f>
        <v>0</v>
      </c>
      <c r="AF8" s="11">
        <f>+$Z8*'Dropdown payment'!$B$4</f>
        <v>0</v>
      </c>
      <c r="AG8" s="11">
        <f>+$AA8*'Dropdown payment'!$B$5</f>
        <v>0</v>
      </c>
    </row>
    <row r="9" spans="1:33" x14ac:dyDescent="0.3">
      <c r="A9" s="78">
        <f>'INFO SHEET'!B30</f>
        <v>22</v>
      </c>
      <c r="B9" s="159" t="str">
        <f>IF('INFO SHEET'!C30&lt;&gt;"",'INFO SHEET'!C30,"")</f>
        <v/>
      </c>
      <c r="C9" s="160">
        <f>+'INFO SHEET'!D30</f>
        <v>0</v>
      </c>
      <c r="D9" s="79">
        <f>+C9*'INFO SHEET'!$D$2</f>
        <v>0</v>
      </c>
      <c r="E9" s="79">
        <f>'INFO SHEET'!Y30</f>
        <v>0</v>
      </c>
      <c r="F9" s="146" t="str">
        <f>IF('INFO SHEET'!E30&lt;&gt;"",'INFO SHEET'!E30,"0")</f>
        <v>0</v>
      </c>
      <c r="G9" s="161" t="str">
        <f>IF('INFO SHEET'!F30&lt;&gt;"",'INFO SHEET'!F30,"0")</f>
        <v>0</v>
      </c>
      <c r="H9" s="146" t="str">
        <f>IF('INFO SHEET'!G30&lt;&gt;"",'INFO SHEET'!G30,"0")</f>
        <v>0</v>
      </c>
      <c r="I9" s="79">
        <f>(F9*'INFO SHEET'!$E$4)+(G9*'INFO SHEET'!$F$4)+(H9*'INFO SHEET'!$G$4)</f>
        <v>0</v>
      </c>
      <c r="J9" s="69"/>
      <c r="K9" s="79">
        <f t="shared" ref="K9:K27" si="0">IF(C9&gt;0,E9,0)</f>
        <v>0</v>
      </c>
      <c r="L9" s="79">
        <f>+K9*'VAT ADJUSTMENT'!$D$3</f>
        <v>0</v>
      </c>
      <c r="M9" s="69"/>
      <c r="N9" s="79">
        <f t="shared" ref="N9:N27" si="1">+D9+I9</f>
        <v>0</v>
      </c>
      <c r="O9" s="79">
        <f>+N9*'VAT ADJUSTMENT'!$C$4</f>
        <v>0</v>
      </c>
      <c r="P9" s="80">
        <f t="shared" ref="P9:P27" si="2">+N9+O9</f>
        <v>0</v>
      </c>
      <c r="R9" s="11">
        <f t="shared" ref="R9:R27" si="3">L9+P9</f>
        <v>0</v>
      </c>
      <c r="S9" s="11">
        <f>IF('INFO SHEET'!L30="Card",AC9,IF('INFO SHEET'!L30="Cash",AD9,IF('INFO SHEET'!L30="cheque",AE9,IF('INFO SHEET'!L30="Bank Transfer",AF9,IF('INFO SHEET'!L30=0,0)))))</f>
        <v>0</v>
      </c>
      <c r="T9" s="42">
        <f t="shared" ref="T9:T27" si="4">+R9-S9</f>
        <v>0</v>
      </c>
      <c r="W9" s="11">
        <f>IF('INFO SHEET'!L30="Card",R9,0)</f>
        <v>0</v>
      </c>
      <c r="X9" s="11">
        <f>IF('INFO SHEET'!L30="Cash",R9,0)</f>
        <v>0</v>
      </c>
      <c r="Y9" s="11">
        <f>IF('INFO SHEET'!L30="Cheque",R9,0)</f>
        <v>0</v>
      </c>
      <c r="Z9" s="11">
        <f>IF('INFO SHEET'!L30="Bank Transfer",R9,0)</f>
        <v>0</v>
      </c>
      <c r="AA9" s="11"/>
      <c r="AC9" s="11">
        <f>+W9*'Dropdown payment'!$B$1</f>
        <v>0</v>
      </c>
      <c r="AD9" s="11">
        <f>+$X9*'Dropdown payment'!$B$2</f>
        <v>0</v>
      </c>
      <c r="AE9" s="11">
        <f>+$Y9*'Dropdown payment'!$B$3</f>
        <v>0</v>
      </c>
      <c r="AF9" s="11">
        <f>+$Z9*'Dropdown payment'!$B$4</f>
        <v>0</v>
      </c>
      <c r="AG9" s="11">
        <f>+$AA9*'Dropdown payment'!$B$5</f>
        <v>0</v>
      </c>
    </row>
    <row r="10" spans="1:33" x14ac:dyDescent="0.3">
      <c r="A10" s="10">
        <f>'INFO SHEET'!B31</f>
        <v>23</v>
      </c>
      <c r="B10" s="149" t="str">
        <f>IF('INFO SHEET'!C31&lt;&gt;"",'INFO SHEET'!C31,"")</f>
        <v/>
      </c>
      <c r="C10" s="150">
        <f>+'INFO SHEET'!D31</f>
        <v>0</v>
      </c>
      <c r="D10" s="11">
        <f>+C10*'INFO SHEET'!$D$2</f>
        <v>0</v>
      </c>
      <c r="E10" s="11">
        <f>'INFO SHEET'!Y31</f>
        <v>0</v>
      </c>
      <c r="F10" s="68" t="str">
        <f>IF('INFO SHEET'!E31&lt;&gt;"",'INFO SHEET'!E31,"0")</f>
        <v>0</v>
      </c>
      <c r="G10" s="162" t="str">
        <f>IF('INFO SHEET'!F31&lt;&gt;"",'INFO SHEET'!F31,"0")</f>
        <v>0</v>
      </c>
      <c r="H10" s="68" t="str">
        <f>IF('INFO SHEET'!G31&lt;&gt;"",'INFO SHEET'!G31,"0")</f>
        <v>0</v>
      </c>
      <c r="I10" s="11">
        <f>(F10*'INFO SHEET'!$E$4)+(G10*'INFO SHEET'!$F$4)+(H10*'INFO SHEET'!$G$4)</f>
        <v>0</v>
      </c>
      <c r="J10" s="69"/>
      <c r="K10" s="11">
        <f t="shared" si="0"/>
        <v>0</v>
      </c>
      <c r="L10" s="11">
        <f>+K10*'VAT ADJUSTMENT'!$D$3</f>
        <v>0</v>
      </c>
      <c r="M10" s="69"/>
      <c r="N10" s="11">
        <f t="shared" si="1"/>
        <v>0</v>
      </c>
      <c r="O10" s="11">
        <f>+N10*'VAT ADJUSTMENT'!$C$4</f>
        <v>0</v>
      </c>
      <c r="P10" s="42">
        <f t="shared" si="2"/>
        <v>0</v>
      </c>
      <c r="R10" s="11">
        <f t="shared" si="3"/>
        <v>0</v>
      </c>
      <c r="S10" s="11">
        <f>IF('INFO SHEET'!L31="Card",AC10,IF('INFO SHEET'!L31="Cash",AD10,IF('INFO SHEET'!L31="cheque",AE10,IF('INFO SHEET'!L31="Bank Transfer",AF10,IF('INFO SHEET'!L31=0,0)))))</f>
        <v>0</v>
      </c>
      <c r="T10" s="42">
        <f t="shared" si="4"/>
        <v>0</v>
      </c>
      <c r="W10" s="11">
        <f>IF('INFO SHEET'!L31="Card",R10,0)</f>
        <v>0</v>
      </c>
      <c r="X10" s="11">
        <f>IF('INFO SHEET'!L31="Cash",R10,0)</f>
        <v>0</v>
      </c>
      <c r="Y10" s="11">
        <f>IF('INFO SHEET'!L31="Cheque",R10,0)</f>
        <v>0</v>
      </c>
      <c r="Z10" s="11">
        <f>IF('INFO SHEET'!L31="Bank Transfer",R10,0)</f>
        <v>0</v>
      </c>
      <c r="AA10" s="11"/>
      <c r="AC10" s="11">
        <f>+W10*'Dropdown payment'!$B$1</f>
        <v>0</v>
      </c>
      <c r="AD10" s="11">
        <f>+$X10*'Dropdown payment'!$B$2</f>
        <v>0</v>
      </c>
      <c r="AE10" s="11">
        <f>+$Y10*'Dropdown payment'!$B$3</f>
        <v>0</v>
      </c>
      <c r="AF10" s="11">
        <f>+$Z10*'Dropdown payment'!$B$4</f>
        <v>0</v>
      </c>
      <c r="AG10" s="11">
        <f>+$AA10*'Dropdown payment'!$B$5</f>
        <v>0</v>
      </c>
    </row>
    <row r="11" spans="1:33" x14ac:dyDescent="0.3">
      <c r="A11" s="78">
        <f>'INFO SHEET'!B32</f>
        <v>24</v>
      </c>
      <c r="B11" s="159" t="str">
        <f>IF('INFO SHEET'!C32&lt;&gt;"",'INFO SHEET'!C32,"")</f>
        <v/>
      </c>
      <c r="C11" s="160">
        <f>+'INFO SHEET'!D32</f>
        <v>0</v>
      </c>
      <c r="D11" s="79">
        <f>+C11*'INFO SHEET'!$D$2</f>
        <v>0</v>
      </c>
      <c r="E11" s="79">
        <f>'INFO SHEET'!Y32</f>
        <v>0</v>
      </c>
      <c r="F11" s="146" t="str">
        <f>IF('INFO SHEET'!E32&lt;&gt;"",'INFO SHEET'!E32,"0")</f>
        <v>0</v>
      </c>
      <c r="G11" s="161" t="str">
        <f>IF('INFO SHEET'!F32&lt;&gt;"",'INFO SHEET'!F32,"0")</f>
        <v>0</v>
      </c>
      <c r="H11" s="146" t="str">
        <f>IF('INFO SHEET'!G32&lt;&gt;"",'INFO SHEET'!G32,"0")</f>
        <v>0</v>
      </c>
      <c r="I11" s="79">
        <f>(F11*'INFO SHEET'!$E$4)+(G11*'INFO SHEET'!$F$4)+(H11*'INFO SHEET'!$G$4)</f>
        <v>0</v>
      </c>
      <c r="J11" s="69"/>
      <c r="K11" s="79">
        <f t="shared" si="0"/>
        <v>0</v>
      </c>
      <c r="L11" s="79">
        <f>+K11*'VAT ADJUSTMENT'!$D$3</f>
        <v>0</v>
      </c>
      <c r="M11" s="69"/>
      <c r="N11" s="79">
        <f t="shared" si="1"/>
        <v>0</v>
      </c>
      <c r="O11" s="79">
        <f>+N11*'VAT ADJUSTMENT'!$C$4</f>
        <v>0</v>
      </c>
      <c r="P11" s="80">
        <f t="shared" si="2"/>
        <v>0</v>
      </c>
      <c r="R11" s="11">
        <f t="shared" si="3"/>
        <v>0</v>
      </c>
      <c r="S11" s="11">
        <f>IF('INFO SHEET'!L32="Card",AC11,IF('INFO SHEET'!L32="Cash",AD11,IF('INFO SHEET'!L32="cheque",AE11,IF('INFO SHEET'!L32="Bank Transfer",AF11,IF('INFO SHEET'!L32=0,0)))))</f>
        <v>0</v>
      </c>
      <c r="T11" s="42">
        <f t="shared" si="4"/>
        <v>0</v>
      </c>
      <c r="W11" s="11">
        <f>IF('INFO SHEET'!L32="Card",R11,0)</f>
        <v>0</v>
      </c>
      <c r="X11" s="11">
        <f>IF('INFO SHEET'!L32="Cash",R11,0)</f>
        <v>0</v>
      </c>
      <c r="Y11" s="11">
        <f>IF('INFO SHEET'!L32="Cheque",R11,0)</f>
        <v>0</v>
      </c>
      <c r="Z11" s="11">
        <f>IF('INFO SHEET'!L32="Bank Transfer",R11,0)</f>
        <v>0</v>
      </c>
      <c r="AA11" s="11"/>
      <c r="AC11" s="11">
        <f>+W11*'Dropdown payment'!$B$1</f>
        <v>0</v>
      </c>
      <c r="AD11" s="11">
        <f>+$X11*'Dropdown payment'!$B$2</f>
        <v>0</v>
      </c>
      <c r="AE11" s="11">
        <f>+$Y11*'Dropdown payment'!$B$3</f>
        <v>0</v>
      </c>
      <c r="AF11" s="11">
        <f>+$Z11*'Dropdown payment'!$B$4</f>
        <v>0</v>
      </c>
      <c r="AG11" s="11">
        <f>+$AA11*'Dropdown payment'!$B$5</f>
        <v>0</v>
      </c>
    </row>
    <row r="12" spans="1:33" x14ac:dyDescent="0.3">
      <c r="A12" s="10">
        <f>'INFO SHEET'!B33</f>
        <v>25</v>
      </c>
      <c r="B12" s="149" t="str">
        <f>IF('INFO SHEET'!C33&lt;&gt;"",'INFO SHEET'!C33,"")</f>
        <v/>
      </c>
      <c r="C12" s="150">
        <f>+'INFO SHEET'!D33</f>
        <v>0</v>
      </c>
      <c r="D12" s="11">
        <f>+C12*'INFO SHEET'!$D$2</f>
        <v>0</v>
      </c>
      <c r="E12" s="11">
        <f>'INFO SHEET'!Y33</f>
        <v>0</v>
      </c>
      <c r="F12" s="68" t="str">
        <f>IF('INFO SHEET'!E33&lt;&gt;"",'INFO SHEET'!E33,"0")</f>
        <v>0</v>
      </c>
      <c r="G12" s="162" t="str">
        <f>IF('INFO SHEET'!F33&lt;&gt;"",'INFO SHEET'!F33,"0")</f>
        <v>0</v>
      </c>
      <c r="H12" s="68" t="str">
        <f>IF('INFO SHEET'!G33&lt;&gt;"",'INFO SHEET'!G33,"0")</f>
        <v>0</v>
      </c>
      <c r="I12" s="11">
        <f>(F12*'INFO SHEET'!$E$4)+(G12*'INFO SHEET'!$F$4)+(H12*'INFO SHEET'!$G$4)</f>
        <v>0</v>
      </c>
      <c r="J12" s="69"/>
      <c r="K12" s="11">
        <f t="shared" si="0"/>
        <v>0</v>
      </c>
      <c r="L12" s="11">
        <f>+K12*'VAT ADJUSTMENT'!$D$3</f>
        <v>0</v>
      </c>
      <c r="M12" s="69"/>
      <c r="N12" s="11">
        <f t="shared" si="1"/>
        <v>0</v>
      </c>
      <c r="O12" s="11">
        <f>+N12*'VAT ADJUSTMENT'!$C$4</f>
        <v>0</v>
      </c>
      <c r="P12" s="42">
        <f t="shared" si="2"/>
        <v>0</v>
      </c>
      <c r="R12" s="11">
        <f t="shared" si="3"/>
        <v>0</v>
      </c>
      <c r="S12" s="11">
        <f>IF('INFO SHEET'!L33="Card",AC12,IF('INFO SHEET'!L33="Cash",AD12,IF('INFO SHEET'!L33="cheque",AE12,IF('INFO SHEET'!L33="Bank Transfer",AF12,IF('INFO SHEET'!L33=0,0)))))</f>
        <v>0</v>
      </c>
      <c r="T12" s="42">
        <f t="shared" si="4"/>
        <v>0</v>
      </c>
      <c r="W12" s="11">
        <f>IF('INFO SHEET'!L33="Card",R12,0)</f>
        <v>0</v>
      </c>
      <c r="X12" s="11">
        <f>IF('INFO SHEET'!L33="Cash",R12,0)</f>
        <v>0</v>
      </c>
      <c r="Y12" s="11">
        <f>IF('INFO SHEET'!L33="Cheque",R12,0)</f>
        <v>0</v>
      </c>
      <c r="Z12" s="11">
        <f>IF('INFO SHEET'!L33="Bank Transfer",R12,0)</f>
        <v>0</v>
      </c>
      <c r="AA12" s="11"/>
      <c r="AC12" s="11">
        <f>+W12*'Dropdown payment'!$B$1</f>
        <v>0</v>
      </c>
      <c r="AD12" s="11">
        <f>+$X12*'Dropdown payment'!$B$2</f>
        <v>0</v>
      </c>
      <c r="AE12" s="11">
        <f>+$Y12*'Dropdown payment'!$B$3</f>
        <v>0</v>
      </c>
      <c r="AF12" s="11">
        <f>+$Z12*'Dropdown payment'!$B$4</f>
        <v>0</v>
      </c>
      <c r="AG12" s="11">
        <f>+$AA12*'Dropdown payment'!$B$5</f>
        <v>0</v>
      </c>
    </row>
    <row r="13" spans="1:33" x14ac:dyDescent="0.3">
      <c r="A13" s="78">
        <f>'INFO SHEET'!B34</f>
        <v>26</v>
      </c>
      <c r="B13" s="159" t="str">
        <f>IF('INFO SHEET'!C34&lt;&gt;"",'INFO SHEET'!C34,"")</f>
        <v/>
      </c>
      <c r="C13" s="160">
        <f>+'INFO SHEET'!D34</f>
        <v>0</v>
      </c>
      <c r="D13" s="79">
        <f>+C13*'INFO SHEET'!$D$2</f>
        <v>0</v>
      </c>
      <c r="E13" s="79">
        <f>'INFO SHEET'!Y34</f>
        <v>0</v>
      </c>
      <c r="F13" s="146" t="str">
        <f>IF('INFO SHEET'!E34&lt;&gt;"",'INFO SHEET'!E34,"0")</f>
        <v>0</v>
      </c>
      <c r="G13" s="161" t="str">
        <f>IF('INFO SHEET'!F34&lt;&gt;"",'INFO SHEET'!F34,"0")</f>
        <v>0</v>
      </c>
      <c r="H13" s="146" t="str">
        <f>IF('INFO SHEET'!G34&lt;&gt;"",'INFO SHEET'!G34,"0")</f>
        <v>0</v>
      </c>
      <c r="I13" s="79">
        <f>(F13*'INFO SHEET'!$E$4)+(G13*'INFO SHEET'!$F$4)+(H13*'INFO SHEET'!$G$4)</f>
        <v>0</v>
      </c>
      <c r="J13" s="69"/>
      <c r="K13" s="79">
        <f t="shared" si="0"/>
        <v>0</v>
      </c>
      <c r="L13" s="79">
        <f>+K13*'VAT ADJUSTMENT'!$D$3</f>
        <v>0</v>
      </c>
      <c r="M13" s="69"/>
      <c r="N13" s="79">
        <f t="shared" si="1"/>
        <v>0</v>
      </c>
      <c r="O13" s="79">
        <f>+N13*'VAT ADJUSTMENT'!$C$4</f>
        <v>0</v>
      </c>
      <c r="P13" s="80">
        <f t="shared" si="2"/>
        <v>0</v>
      </c>
      <c r="R13" s="11">
        <f t="shared" si="3"/>
        <v>0</v>
      </c>
      <c r="S13" s="11">
        <f>IF('INFO SHEET'!L34="Card",AC13,IF('INFO SHEET'!L34="Cash",AD13,IF('INFO SHEET'!L34="cheque",AE13,IF('INFO SHEET'!L34="Bank Transfer",AF13,IF('INFO SHEET'!L34=0,0)))))</f>
        <v>0</v>
      </c>
      <c r="T13" s="42">
        <f t="shared" si="4"/>
        <v>0</v>
      </c>
      <c r="W13" s="11">
        <f>IF('INFO SHEET'!L34="Card",R13,0)</f>
        <v>0</v>
      </c>
      <c r="X13" s="11">
        <f>IF('INFO SHEET'!L34="Cash",R13,0)</f>
        <v>0</v>
      </c>
      <c r="Y13" s="11">
        <f>IF('INFO SHEET'!L34="Cheque",R13,0)</f>
        <v>0</v>
      </c>
      <c r="Z13" s="11">
        <f>IF('INFO SHEET'!L34="Bank Transfer",R13,0)</f>
        <v>0</v>
      </c>
      <c r="AA13" s="11"/>
      <c r="AC13" s="11">
        <f>+W13*'Dropdown payment'!$B$1</f>
        <v>0</v>
      </c>
      <c r="AD13" s="11">
        <f>+$X13*'Dropdown payment'!$B$2</f>
        <v>0</v>
      </c>
      <c r="AE13" s="11">
        <f>+$Y13*'Dropdown payment'!$B$3</f>
        <v>0</v>
      </c>
      <c r="AF13" s="11">
        <f>+$Z13*'Dropdown payment'!$B$4</f>
        <v>0</v>
      </c>
      <c r="AG13" s="11">
        <f>+$AA13*'Dropdown payment'!$B$5</f>
        <v>0</v>
      </c>
    </row>
    <row r="14" spans="1:33" x14ac:dyDescent="0.3">
      <c r="A14" s="10">
        <f>'INFO SHEET'!B35</f>
        <v>27</v>
      </c>
      <c r="B14" s="149" t="str">
        <f>IF('INFO SHEET'!C35&lt;&gt;"",'INFO SHEET'!C35,"")</f>
        <v/>
      </c>
      <c r="C14" s="150">
        <f>+'INFO SHEET'!D35</f>
        <v>0</v>
      </c>
      <c r="D14" s="11">
        <f>+C14*'INFO SHEET'!$D$2</f>
        <v>0</v>
      </c>
      <c r="E14" s="11">
        <f>'INFO SHEET'!Y35</f>
        <v>0</v>
      </c>
      <c r="F14" s="68" t="str">
        <f>IF('INFO SHEET'!E35&lt;&gt;"",'INFO SHEET'!E35,"0")</f>
        <v>0</v>
      </c>
      <c r="G14" s="162" t="str">
        <f>IF('INFO SHEET'!F35&lt;&gt;"",'INFO SHEET'!F35,"0")</f>
        <v>0</v>
      </c>
      <c r="H14" s="68" t="str">
        <f>IF('INFO SHEET'!G35&lt;&gt;"",'INFO SHEET'!G35,"0")</f>
        <v>0</v>
      </c>
      <c r="I14" s="11">
        <f>(F14*'INFO SHEET'!$E$4)+(G14*'INFO SHEET'!$F$4)+(H14*'INFO SHEET'!$G$4)</f>
        <v>0</v>
      </c>
      <c r="J14" s="69"/>
      <c r="K14" s="11">
        <f t="shared" si="0"/>
        <v>0</v>
      </c>
      <c r="L14" s="11">
        <f>+K14*'VAT ADJUSTMENT'!$D$3</f>
        <v>0</v>
      </c>
      <c r="M14" s="69"/>
      <c r="N14" s="11">
        <f t="shared" si="1"/>
        <v>0</v>
      </c>
      <c r="O14" s="11">
        <f>+N14*'VAT ADJUSTMENT'!$C$4</f>
        <v>0</v>
      </c>
      <c r="P14" s="42">
        <f t="shared" si="2"/>
        <v>0</v>
      </c>
      <c r="R14" s="11">
        <f t="shared" si="3"/>
        <v>0</v>
      </c>
      <c r="S14" s="11">
        <f>IF('INFO SHEET'!L35="Card",AC14,IF('INFO SHEET'!L35="Cash",AD14,IF('INFO SHEET'!L35="cheque",AE14,IF('INFO SHEET'!L35="Bank Transfer",AF14,IF('INFO SHEET'!L35=0,0)))))</f>
        <v>0</v>
      </c>
      <c r="T14" s="42">
        <f t="shared" si="4"/>
        <v>0</v>
      </c>
      <c r="W14" s="11">
        <f>IF('INFO SHEET'!L35="Card",R14,0)</f>
        <v>0</v>
      </c>
      <c r="X14" s="11">
        <f>IF('INFO SHEET'!L35="Cash",R14,0)</f>
        <v>0</v>
      </c>
      <c r="Y14" s="11">
        <f>IF('INFO SHEET'!L35="Cheque",R14,0)</f>
        <v>0</v>
      </c>
      <c r="Z14" s="11">
        <f>IF('INFO SHEET'!L35="Bank Transfer",R14,0)</f>
        <v>0</v>
      </c>
      <c r="AA14" s="11"/>
      <c r="AC14" s="11">
        <f>+W14*'Dropdown payment'!$B$1</f>
        <v>0</v>
      </c>
      <c r="AD14" s="11">
        <f>+$X14*'Dropdown payment'!$B$2</f>
        <v>0</v>
      </c>
      <c r="AE14" s="11">
        <f>+$Y14*'Dropdown payment'!$B$3</f>
        <v>0</v>
      </c>
      <c r="AF14" s="11">
        <f>+$Z14*'Dropdown payment'!$B$4</f>
        <v>0</v>
      </c>
      <c r="AG14" s="11">
        <f>+$AA14*'Dropdown payment'!$B$5</f>
        <v>0</v>
      </c>
    </row>
    <row r="15" spans="1:33" x14ac:dyDescent="0.3">
      <c r="A15" s="78">
        <f>'INFO SHEET'!B36</f>
        <v>28</v>
      </c>
      <c r="B15" s="159" t="str">
        <f>IF('INFO SHEET'!C36&lt;&gt;"",'INFO SHEET'!C36,"")</f>
        <v/>
      </c>
      <c r="C15" s="160">
        <f>+'INFO SHEET'!D36</f>
        <v>0</v>
      </c>
      <c r="D15" s="79">
        <f>+C15*'INFO SHEET'!$D$2</f>
        <v>0</v>
      </c>
      <c r="E15" s="79">
        <f>'INFO SHEET'!Y36</f>
        <v>0</v>
      </c>
      <c r="F15" s="146" t="str">
        <f>IF('INFO SHEET'!E36&lt;&gt;"",'INFO SHEET'!E36,"0")</f>
        <v>0</v>
      </c>
      <c r="G15" s="161" t="str">
        <f>IF('INFO SHEET'!F36&lt;&gt;"",'INFO SHEET'!F36,"0")</f>
        <v>0</v>
      </c>
      <c r="H15" s="146" t="str">
        <f>IF('INFO SHEET'!G36&lt;&gt;"",'INFO SHEET'!G36,"0")</f>
        <v>0</v>
      </c>
      <c r="I15" s="79">
        <f>(F15*'INFO SHEET'!$E$4)+(G15*'INFO SHEET'!$F$4)+(H15*'INFO SHEET'!$G$4)</f>
        <v>0</v>
      </c>
      <c r="J15" s="69"/>
      <c r="K15" s="79">
        <f t="shared" si="0"/>
        <v>0</v>
      </c>
      <c r="L15" s="79">
        <f>+K15*'VAT ADJUSTMENT'!$D$3</f>
        <v>0</v>
      </c>
      <c r="M15" s="69"/>
      <c r="N15" s="79">
        <f t="shared" si="1"/>
        <v>0</v>
      </c>
      <c r="O15" s="79">
        <f>+N15*'VAT ADJUSTMENT'!$C$4</f>
        <v>0</v>
      </c>
      <c r="P15" s="80">
        <f t="shared" si="2"/>
        <v>0</v>
      </c>
      <c r="R15" s="11">
        <f t="shared" si="3"/>
        <v>0</v>
      </c>
      <c r="S15" s="11">
        <f>IF('INFO SHEET'!L36="Card",AC15,IF('INFO SHEET'!L36="Cash",AD15,IF('INFO SHEET'!L36="cheque",AE15,IF('INFO SHEET'!L36="Bank Transfer",AF15,IF('INFO SHEET'!L36=0,0)))))</f>
        <v>0</v>
      </c>
      <c r="T15" s="42">
        <f t="shared" si="4"/>
        <v>0</v>
      </c>
      <c r="W15" s="11">
        <f>IF('INFO SHEET'!L36="Card",R15,0)</f>
        <v>0</v>
      </c>
      <c r="X15" s="11">
        <f>IF('INFO SHEET'!L36="Cash",R15,0)</f>
        <v>0</v>
      </c>
      <c r="Y15" s="11">
        <f>IF('INFO SHEET'!L36="Cheque",R15,0)</f>
        <v>0</v>
      </c>
      <c r="Z15" s="11">
        <f>IF('INFO SHEET'!L36="Bank Transfer",R15,0)</f>
        <v>0</v>
      </c>
      <c r="AA15" s="11"/>
      <c r="AC15" s="11">
        <f>+W15*'Dropdown payment'!$B$1</f>
        <v>0</v>
      </c>
      <c r="AD15" s="11">
        <f>+$X15*'Dropdown payment'!$B$2</f>
        <v>0</v>
      </c>
      <c r="AE15" s="11">
        <f>+$Y15*'Dropdown payment'!$B$3</f>
        <v>0</v>
      </c>
      <c r="AF15" s="11">
        <f>+$Z15*'Dropdown payment'!$B$4</f>
        <v>0</v>
      </c>
      <c r="AG15" s="11">
        <f>+$AA15*'Dropdown payment'!$B$5</f>
        <v>0</v>
      </c>
    </row>
    <row r="16" spans="1:33" x14ac:dyDescent="0.3">
      <c r="A16" s="10">
        <f>'INFO SHEET'!B37</f>
        <v>29</v>
      </c>
      <c r="B16" s="149" t="str">
        <f>IF('INFO SHEET'!C37&lt;&gt;"",'INFO SHEET'!C37,"")</f>
        <v/>
      </c>
      <c r="C16" s="150">
        <f>+'INFO SHEET'!D37</f>
        <v>0</v>
      </c>
      <c r="D16" s="11">
        <f>+C16*'INFO SHEET'!$D$2</f>
        <v>0</v>
      </c>
      <c r="E16" s="11">
        <f>'INFO SHEET'!Y37</f>
        <v>0</v>
      </c>
      <c r="F16" s="68" t="str">
        <f>IF('INFO SHEET'!E37&lt;&gt;"",'INFO SHEET'!E37,"0")</f>
        <v>0</v>
      </c>
      <c r="G16" s="162" t="str">
        <f>IF('INFO SHEET'!F37&lt;&gt;"",'INFO SHEET'!F37,"0")</f>
        <v>0</v>
      </c>
      <c r="H16" s="68" t="str">
        <f>IF('INFO SHEET'!G37&lt;&gt;"",'INFO SHEET'!G37,"0")</f>
        <v>0</v>
      </c>
      <c r="I16" s="11">
        <f>(F16*'INFO SHEET'!$E$4)+(G16*'INFO SHEET'!$F$4)+(H16*'INFO SHEET'!$G$4)</f>
        <v>0</v>
      </c>
      <c r="J16" s="69"/>
      <c r="K16" s="11">
        <f t="shared" si="0"/>
        <v>0</v>
      </c>
      <c r="L16" s="11">
        <f>+K16*'VAT ADJUSTMENT'!$D$3</f>
        <v>0</v>
      </c>
      <c r="M16" s="69"/>
      <c r="N16" s="11">
        <f t="shared" si="1"/>
        <v>0</v>
      </c>
      <c r="O16" s="11">
        <f>+N16*'VAT ADJUSTMENT'!$C$4</f>
        <v>0</v>
      </c>
      <c r="P16" s="42">
        <f t="shared" si="2"/>
        <v>0</v>
      </c>
      <c r="R16" s="11">
        <f t="shared" si="3"/>
        <v>0</v>
      </c>
      <c r="S16" s="11">
        <f>IF('INFO SHEET'!L37="Card",AC16,IF('INFO SHEET'!L37="Cash",AD16,IF('INFO SHEET'!L37="cheque",AE16,IF('INFO SHEET'!L37="Bank Transfer",AF16,IF('INFO SHEET'!L37=0,0)))))</f>
        <v>0</v>
      </c>
      <c r="T16" s="42">
        <f t="shared" si="4"/>
        <v>0</v>
      </c>
      <c r="W16" s="11">
        <f>IF('INFO SHEET'!L37="Card",R16,0)</f>
        <v>0</v>
      </c>
      <c r="X16" s="11">
        <f>IF('INFO SHEET'!L37="Cash",R16,0)</f>
        <v>0</v>
      </c>
      <c r="Y16" s="11">
        <f>IF('INFO SHEET'!L37="Cheque",R16,0)</f>
        <v>0</v>
      </c>
      <c r="Z16" s="11">
        <f>IF('INFO SHEET'!L37="Bank Transfer",R16,0)</f>
        <v>0</v>
      </c>
      <c r="AA16" s="11"/>
      <c r="AC16" s="11">
        <f>+W16*'Dropdown payment'!$B$1</f>
        <v>0</v>
      </c>
      <c r="AD16" s="11">
        <f>+$X16*'Dropdown payment'!$B$2</f>
        <v>0</v>
      </c>
      <c r="AE16" s="11">
        <f>+$Y16*'Dropdown payment'!$B$3</f>
        <v>0</v>
      </c>
      <c r="AF16" s="11">
        <f>+$Z16*'Dropdown payment'!$B$4</f>
        <v>0</v>
      </c>
      <c r="AG16" s="11">
        <f>+$AA16*'Dropdown payment'!$B$5</f>
        <v>0</v>
      </c>
    </row>
    <row r="17" spans="1:33" x14ac:dyDescent="0.3">
      <c r="A17" s="78">
        <f>'INFO SHEET'!B38</f>
        <v>30</v>
      </c>
      <c r="B17" s="159" t="str">
        <f>IF('INFO SHEET'!C38&lt;&gt;"",'INFO SHEET'!C38,"")</f>
        <v/>
      </c>
      <c r="C17" s="160">
        <f>+'INFO SHEET'!D38</f>
        <v>0</v>
      </c>
      <c r="D17" s="79">
        <f>+C17*'INFO SHEET'!$D$2</f>
        <v>0</v>
      </c>
      <c r="E17" s="79">
        <f>'INFO SHEET'!Y38</f>
        <v>0</v>
      </c>
      <c r="F17" s="146" t="str">
        <f>IF('INFO SHEET'!E38&lt;&gt;"",'INFO SHEET'!E38,"0")</f>
        <v>0</v>
      </c>
      <c r="G17" s="161" t="str">
        <f>IF('INFO SHEET'!F38&lt;&gt;"",'INFO SHEET'!F38,"0")</f>
        <v>0</v>
      </c>
      <c r="H17" s="146" t="str">
        <f>IF('INFO SHEET'!G38&lt;&gt;"",'INFO SHEET'!G38,"0")</f>
        <v>0</v>
      </c>
      <c r="I17" s="79">
        <f>(F17*'INFO SHEET'!$E$4)+(G17*'INFO SHEET'!$F$4)+(H17*'INFO SHEET'!$G$4)</f>
        <v>0</v>
      </c>
      <c r="J17" s="69"/>
      <c r="K17" s="79">
        <f t="shared" si="0"/>
        <v>0</v>
      </c>
      <c r="L17" s="79">
        <f>+K17*'VAT ADJUSTMENT'!$D$3</f>
        <v>0</v>
      </c>
      <c r="M17" s="69"/>
      <c r="N17" s="79">
        <f t="shared" si="1"/>
        <v>0</v>
      </c>
      <c r="O17" s="79">
        <f>+N17*'VAT ADJUSTMENT'!$C$4</f>
        <v>0</v>
      </c>
      <c r="P17" s="80">
        <f t="shared" si="2"/>
        <v>0</v>
      </c>
      <c r="R17" s="11">
        <f t="shared" si="3"/>
        <v>0</v>
      </c>
      <c r="S17" s="11">
        <f>IF('INFO SHEET'!L38="Card",AC17,IF('INFO SHEET'!L38="Cash",AD17,IF('INFO SHEET'!L38="cheque",AE17,IF('INFO SHEET'!L38="Bank Transfer",AF17,IF('INFO SHEET'!L38=0,0)))))</f>
        <v>0</v>
      </c>
      <c r="T17" s="42">
        <f t="shared" si="4"/>
        <v>0</v>
      </c>
      <c r="W17" s="11">
        <f>IF('INFO SHEET'!L38="Card",R17,0)</f>
        <v>0</v>
      </c>
      <c r="X17" s="11">
        <f>IF('INFO SHEET'!L38="Cash",R17,0)</f>
        <v>0</v>
      </c>
      <c r="Y17" s="11">
        <f>IF('INFO SHEET'!L38="Cheque",R17,0)</f>
        <v>0</v>
      </c>
      <c r="Z17" s="11">
        <f>IF('INFO SHEET'!L38="Bank Transfer",R17,0)</f>
        <v>0</v>
      </c>
      <c r="AA17" s="11"/>
      <c r="AC17" s="11">
        <f>+W17*'Dropdown payment'!$B$1</f>
        <v>0</v>
      </c>
      <c r="AD17" s="11">
        <f>+$X17*'Dropdown payment'!$B$2</f>
        <v>0</v>
      </c>
      <c r="AE17" s="11">
        <f>+$Y17*'Dropdown payment'!$B$3</f>
        <v>0</v>
      </c>
      <c r="AF17" s="11">
        <f>+$Z17*'Dropdown payment'!$B$4</f>
        <v>0</v>
      </c>
      <c r="AG17" s="11">
        <f>+$AA17*'Dropdown payment'!$B$5</f>
        <v>0</v>
      </c>
    </row>
    <row r="18" spans="1:33" x14ac:dyDescent="0.3">
      <c r="A18" s="10">
        <f>'INFO SHEET'!B39</f>
        <v>31</v>
      </c>
      <c r="B18" s="149" t="str">
        <f>IF('INFO SHEET'!C39&lt;&gt;"",'INFO SHEET'!C39,"")</f>
        <v/>
      </c>
      <c r="C18" s="150">
        <f>+'INFO SHEET'!D39</f>
        <v>0</v>
      </c>
      <c r="D18" s="11">
        <f>+C18*'INFO SHEET'!$D$2</f>
        <v>0</v>
      </c>
      <c r="E18" s="11">
        <f>'INFO SHEET'!Y39</f>
        <v>0</v>
      </c>
      <c r="F18" s="68" t="str">
        <f>IF('INFO SHEET'!E39&lt;&gt;"",'INFO SHEET'!E39,"0")</f>
        <v>0</v>
      </c>
      <c r="G18" s="162" t="str">
        <f>IF('INFO SHEET'!F39&lt;&gt;"",'INFO SHEET'!F39,"0")</f>
        <v>0</v>
      </c>
      <c r="H18" s="68" t="str">
        <f>IF('INFO SHEET'!G39&lt;&gt;"",'INFO SHEET'!G39,"0")</f>
        <v>0</v>
      </c>
      <c r="I18" s="11">
        <f>(F18*'INFO SHEET'!$E$4)+(G18*'INFO SHEET'!$F$4)+(H18*'INFO SHEET'!$G$4)</f>
        <v>0</v>
      </c>
      <c r="J18" s="69"/>
      <c r="K18" s="11">
        <f t="shared" si="0"/>
        <v>0</v>
      </c>
      <c r="L18" s="11">
        <f>+K18*'VAT ADJUSTMENT'!$D$3</f>
        <v>0</v>
      </c>
      <c r="M18" s="69"/>
      <c r="N18" s="11">
        <f t="shared" si="1"/>
        <v>0</v>
      </c>
      <c r="O18" s="11">
        <f>+N18*'VAT ADJUSTMENT'!$C$4</f>
        <v>0</v>
      </c>
      <c r="P18" s="42">
        <f t="shared" si="2"/>
        <v>0</v>
      </c>
      <c r="R18" s="11">
        <f t="shared" si="3"/>
        <v>0</v>
      </c>
      <c r="S18" s="11">
        <f>IF('INFO SHEET'!L39="Card",AC18,IF('INFO SHEET'!L39="Cash",AD18,IF('INFO SHEET'!L39="cheque",AE18,IF('INFO SHEET'!L39="Bank Transfer",AF18,IF('INFO SHEET'!L39=0,0)))))</f>
        <v>0</v>
      </c>
      <c r="T18" s="42">
        <f t="shared" si="4"/>
        <v>0</v>
      </c>
      <c r="W18" s="11">
        <f>IF('INFO SHEET'!L39="Card",R18,0)</f>
        <v>0</v>
      </c>
      <c r="X18" s="11">
        <f>IF('INFO SHEET'!L39="Cash",R18,0)</f>
        <v>0</v>
      </c>
      <c r="Y18" s="11">
        <f>IF('INFO SHEET'!L39="Cheque",R18,0)</f>
        <v>0</v>
      </c>
      <c r="Z18" s="11">
        <f>IF('INFO SHEET'!L39="Bank Transfer",R18,0)</f>
        <v>0</v>
      </c>
      <c r="AA18" s="11"/>
      <c r="AC18" s="11">
        <f>+W18*'Dropdown payment'!$B$1</f>
        <v>0</v>
      </c>
      <c r="AD18" s="11">
        <f>+$X18*'Dropdown payment'!$B$2</f>
        <v>0</v>
      </c>
      <c r="AE18" s="11">
        <f>+$Y18*'Dropdown payment'!$B$3</f>
        <v>0</v>
      </c>
      <c r="AF18" s="11">
        <f>+$Z18*'Dropdown payment'!$B$4</f>
        <v>0</v>
      </c>
      <c r="AG18" s="11">
        <f>+$AA18*'Dropdown payment'!$B$5</f>
        <v>0</v>
      </c>
    </row>
    <row r="19" spans="1:33" x14ac:dyDescent="0.3">
      <c r="A19" s="78">
        <f>'INFO SHEET'!B40</f>
        <v>32</v>
      </c>
      <c r="B19" s="159" t="str">
        <f>IF('INFO SHEET'!C40&lt;&gt;"",'INFO SHEET'!C40,"")</f>
        <v/>
      </c>
      <c r="C19" s="160">
        <f>+'INFO SHEET'!D40</f>
        <v>0</v>
      </c>
      <c r="D19" s="79">
        <f>+C19*'INFO SHEET'!$D$2</f>
        <v>0</v>
      </c>
      <c r="E19" s="79">
        <f>'INFO SHEET'!Y40</f>
        <v>0</v>
      </c>
      <c r="F19" s="146" t="str">
        <f>IF('INFO SHEET'!E40&lt;&gt;"",'INFO SHEET'!E40,"0")</f>
        <v>0</v>
      </c>
      <c r="G19" s="161" t="str">
        <f>IF('INFO SHEET'!F40&lt;&gt;"",'INFO SHEET'!F40,"0")</f>
        <v>0</v>
      </c>
      <c r="H19" s="146" t="str">
        <f>IF('INFO SHEET'!G40&lt;&gt;"",'INFO SHEET'!G40,"0")</f>
        <v>0</v>
      </c>
      <c r="I19" s="79">
        <f>(F19*'INFO SHEET'!$E$4)+(G19*'INFO SHEET'!$F$4)+(H19*'INFO SHEET'!$G$4)</f>
        <v>0</v>
      </c>
      <c r="J19" s="69"/>
      <c r="K19" s="79">
        <f t="shared" si="0"/>
        <v>0</v>
      </c>
      <c r="L19" s="79">
        <f>+K19*'VAT ADJUSTMENT'!$D$3</f>
        <v>0</v>
      </c>
      <c r="M19" s="69"/>
      <c r="N19" s="79">
        <f t="shared" si="1"/>
        <v>0</v>
      </c>
      <c r="O19" s="79">
        <f>+N19*'VAT ADJUSTMENT'!$C$4</f>
        <v>0</v>
      </c>
      <c r="P19" s="80">
        <f t="shared" si="2"/>
        <v>0</v>
      </c>
      <c r="R19" s="11">
        <f t="shared" si="3"/>
        <v>0</v>
      </c>
      <c r="S19" s="11">
        <f>IF('INFO SHEET'!L40="Card",AC19,IF('INFO SHEET'!L40="Cash",AD19,IF('INFO SHEET'!L40="cheque",AE19,IF('INFO SHEET'!L40="Bank Transfer",AF19,IF('INFO SHEET'!L40=0,0)))))</f>
        <v>0</v>
      </c>
      <c r="T19" s="42">
        <f t="shared" si="4"/>
        <v>0</v>
      </c>
      <c r="W19" s="11">
        <f>IF('INFO SHEET'!L40="Card",R19,0)</f>
        <v>0</v>
      </c>
      <c r="X19" s="11">
        <f>IF('INFO SHEET'!L40="Cash",R19,0)</f>
        <v>0</v>
      </c>
      <c r="Y19" s="11">
        <f>IF('INFO SHEET'!L40="Cheque",R19,0)</f>
        <v>0</v>
      </c>
      <c r="Z19" s="11">
        <f>IF('INFO SHEET'!L40="Bank Transfer",R19,0)</f>
        <v>0</v>
      </c>
      <c r="AA19" s="11"/>
      <c r="AC19" s="11">
        <f>+W19*'Dropdown payment'!$B$1</f>
        <v>0</v>
      </c>
      <c r="AD19" s="11">
        <f>+$X19*'Dropdown payment'!$B$2</f>
        <v>0</v>
      </c>
      <c r="AE19" s="11">
        <f>+$Y19*'Dropdown payment'!$B$3</f>
        <v>0</v>
      </c>
      <c r="AF19" s="11">
        <f>+$Z19*'Dropdown payment'!$B$4</f>
        <v>0</v>
      </c>
      <c r="AG19" s="11">
        <f>+$AA19*'Dropdown payment'!$B$5</f>
        <v>0</v>
      </c>
    </row>
    <row r="20" spans="1:33" x14ac:dyDescent="0.3">
      <c r="A20" s="10">
        <f>'INFO SHEET'!B41</f>
        <v>33</v>
      </c>
      <c r="B20" s="149" t="str">
        <f>IF('INFO SHEET'!C41&lt;&gt;"",'INFO SHEET'!C41,"")</f>
        <v/>
      </c>
      <c r="C20" s="150">
        <f>+'INFO SHEET'!D41</f>
        <v>0</v>
      </c>
      <c r="D20" s="11">
        <f>+C20*'INFO SHEET'!$D$2</f>
        <v>0</v>
      </c>
      <c r="E20" s="11">
        <f>'INFO SHEET'!Y41</f>
        <v>0</v>
      </c>
      <c r="F20" s="68" t="str">
        <f>IF('INFO SHEET'!E41&lt;&gt;"",'INFO SHEET'!E41,"0")</f>
        <v>0</v>
      </c>
      <c r="G20" s="162" t="str">
        <f>IF('INFO SHEET'!F41&lt;&gt;"",'INFO SHEET'!F41,"0")</f>
        <v>0</v>
      </c>
      <c r="H20" s="68" t="str">
        <f>IF('INFO SHEET'!G41&lt;&gt;"",'INFO SHEET'!G41,"0")</f>
        <v>0</v>
      </c>
      <c r="I20" s="11">
        <f>(F20*'INFO SHEET'!$E$4)+(G20*'INFO SHEET'!$F$4)+(H20*'INFO SHEET'!$G$4)</f>
        <v>0</v>
      </c>
      <c r="J20" s="69"/>
      <c r="K20" s="11">
        <f t="shared" si="0"/>
        <v>0</v>
      </c>
      <c r="L20" s="11">
        <f>+K20*'VAT ADJUSTMENT'!$D$3</f>
        <v>0</v>
      </c>
      <c r="M20" s="69"/>
      <c r="N20" s="11">
        <f t="shared" si="1"/>
        <v>0</v>
      </c>
      <c r="O20" s="11">
        <f>+N20*'VAT ADJUSTMENT'!$C$4</f>
        <v>0</v>
      </c>
      <c r="P20" s="42">
        <f t="shared" si="2"/>
        <v>0</v>
      </c>
      <c r="R20" s="11">
        <f t="shared" si="3"/>
        <v>0</v>
      </c>
      <c r="S20" s="11">
        <f>IF('INFO SHEET'!L41="Card",AC20,IF('INFO SHEET'!L41="Cash",AD20,IF('INFO SHEET'!L41="cheque",AE20,IF('INFO SHEET'!L41="Bank Transfer",AF20,IF('INFO SHEET'!L41=0,0)))))</f>
        <v>0</v>
      </c>
      <c r="T20" s="42">
        <f t="shared" si="4"/>
        <v>0</v>
      </c>
      <c r="W20" s="11">
        <f>IF('INFO SHEET'!L41="Card",R20,0)</f>
        <v>0</v>
      </c>
      <c r="X20" s="11">
        <f>IF('INFO SHEET'!L41="Cash",R20,0)</f>
        <v>0</v>
      </c>
      <c r="Y20" s="11">
        <f>IF('INFO SHEET'!L41="Cheque",R20,0)</f>
        <v>0</v>
      </c>
      <c r="Z20" s="11">
        <f>IF('INFO SHEET'!L41="Bank Transfer",R20,0)</f>
        <v>0</v>
      </c>
      <c r="AA20" s="11"/>
      <c r="AC20" s="11">
        <f>+W20*'Dropdown payment'!$B$1</f>
        <v>0</v>
      </c>
      <c r="AD20" s="11">
        <f>+$X20*'Dropdown payment'!$B$2</f>
        <v>0</v>
      </c>
      <c r="AE20" s="11">
        <f>+$Y20*'Dropdown payment'!$B$3</f>
        <v>0</v>
      </c>
      <c r="AF20" s="11">
        <f>+$Z20*'Dropdown payment'!$B$4</f>
        <v>0</v>
      </c>
      <c r="AG20" s="11">
        <f>+$AA20*'Dropdown payment'!$B$5</f>
        <v>0</v>
      </c>
    </row>
    <row r="21" spans="1:33" x14ac:dyDescent="0.3">
      <c r="A21" s="78">
        <f>'INFO SHEET'!B42</f>
        <v>34</v>
      </c>
      <c r="B21" s="159" t="str">
        <f>IF('INFO SHEET'!C42&lt;&gt;"",'INFO SHEET'!C42,"")</f>
        <v/>
      </c>
      <c r="C21" s="160">
        <f>+'INFO SHEET'!D42</f>
        <v>0</v>
      </c>
      <c r="D21" s="79">
        <f>+C21*'INFO SHEET'!$D$2</f>
        <v>0</v>
      </c>
      <c r="E21" s="79">
        <f>'INFO SHEET'!Y42</f>
        <v>0</v>
      </c>
      <c r="F21" s="146" t="str">
        <f>IF('INFO SHEET'!E42&lt;&gt;"",'INFO SHEET'!E42,"0")</f>
        <v>0</v>
      </c>
      <c r="G21" s="161" t="str">
        <f>IF('INFO SHEET'!F42&lt;&gt;"",'INFO SHEET'!F42,"0")</f>
        <v>0</v>
      </c>
      <c r="H21" s="146" t="str">
        <f>IF('INFO SHEET'!G42&lt;&gt;"",'INFO SHEET'!G42,"0")</f>
        <v>0</v>
      </c>
      <c r="I21" s="79">
        <f>(F21*'INFO SHEET'!$E$4)+(G21*'INFO SHEET'!$F$4)+(H21*'INFO SHEET'!$G$4)</f>
        <v>0</v>
      </c>
      <c r="J21" s="69"/>
      <c r="K21" s="79">
        <f t="shared" si="0"/>
        <v>0</v>
      </c>
      <c r="L21" s="79">
        <f>+K21*'VAT ADJUSTMENT'!$D$3</f>
        <v>0</v>
      </c>
      <c r="M21" s="69"/>
      <c r="N21" s="79">
        <f t="shared" si="1"/>
        <v>0</v>
      </c>
      <c r="O21" s="79">
        <f>+N21*'VAT ADJUSTMENT'!$C$4</f>
        <v>0</v>
      </c>
      <c r="P21" s="80">
        <f t="shared" si="2"/>
        <v>0</v>
      </c>
      <c r="R21" s="11">
        <f t="shared" si="3"/>
        <v>0</v>
      </c>
      <c r="S21" s="11">
        <f>IF('INFO SHEET'!L42="Card",AC21,IF('INFO SHEET'!L42="Cash",AD21,IF('INFO SHEET'!L42="cheque",AE21,IF('INFO SHEET'!L42="Bank Transfer",AF21,IF('INFO SHEET'!L42=0,0)))))</f>
        <v>0</v>
      </c>
      <c r="T21" s="42">
        <f t="shared" si="4"/>
        <v>0</v>
      </c>
      <c r="W21" s="11">
        <f>IF('INFO SHEET'!L42="Card",R21,0)</f>
        <v>0</v>
      </c>
      <c r="X21" s="11">
        <f>IF('INFO SHEET'!L42="Cash",R21,0)</f>
        <v>0</v>
      </c>
      <c r="Y21" s="11">
        <f>IF('INFO SHEET'!L42="Cheque",R21,0)</f>
        <v>0</v>
      </c>
      <c r="Z21" s="11">
        <f>IF('INFO SHEET'!L42="Bank Transfer",R21,0)</f>
        <v>0</v>
      </c>
      <c r="AA21" s="11"/>
      <c r="AC21" s="11">
        <f>+W21*'Dropdown payment'!$B$1</f>
        <v>0</v>
      </c>
      <c r="AD21" s="11">
        <f>+$X21*'Dropdown payment'!$B$2</f>
        <v>0</v>
      </c>
      <c r="AE21" s="11">
        <f>+$Y21*'Dropdown payment'!$B$3</f>
        <v>0</v>
      </c>
      <c r="AF21" s="11">
        <f>+$Z21*'Dropdown payment'!$B$4</f>
        <v>0</v>
      </c>
      <c r="AG21" s="11">
        <f>+$AA21*'Dropdown payment'!$B$5</f>
        <v>0</v>
      </c>
    </row>
    <row r="22" spans="1:33" x14ac:dyDescent="0.3">
      <c r="A22" s="10">
        <f>'INFO SHEET'!B43</f>
        <v>35</v>
      </c>
      <c r="B22" s="149" t="str">
        <f>IF('INFO SHEET'!C43&lt;&gt;"",'INFO SHEET'!C43,"")</f>
        <v/>
      </c>
      <c r="C22" s="150">
        <f>+'INFO SHEET'!D43</f>
        <v>0</v>
      </c>
      <c r="D22" s="11">
        <f>+C22*'INFO SHEET'!$D$2</f>
        <v>0</v>
      </c>
      <c r="E22" s="11">
        <f>'INFO SHEET'!Y43</f>
        <v>0</v>
      </c>
      <c r="F22" s="68" t="str">
        <f>IF('INFO SHEET'!E43&lt;&gt;"",'INFO SHEET'!E43,"0")</f>
        <v>0</v>
      </c>
      <c r="G22" s="162" t="str">
        <f>IF('INFO SHEET'!F43&lt;&gt;"",'INFO SHEET'!F43,"0")</f>
        <v>0</v>
      </c>
      <c r="H22" s="68" t="str">
        <f>IF('INFO SHEET'!G43&lt;&gt;"",'INFO SHEET'!G43,"0")</f>
        <v>0</v>
      </c>
      <c r="I22" s="11">
        <f>(F22*'INFO SHEET'!$E$4)+(G22*'INFO SHEET'!$F$4)+(H22*'INFO SHEET'!$G$4)</f>
        <v>0</v>
      </c>
      <c r="J22" s="69"/>
      <c r="K22" s="11">
        <f t="shared" si="0"/>
        <v>0</v>
      </c>
      <c r="L22" s="11">
        <f>+K22*'VAT ADJUSTMENT'!$D$3</f>
        <v>0</v>
      </c>
      <c r="M22" s="69"/>
      <c r="N22" s="11">
        <f t="shared" si="1"/>
        <v>0</v>
      </c>
      <c r="O22" s="11">
        <f>+N22*'VAT ADJUSTMENT'!$C$4</f>
        <v>0</v>
      </c>
      <c r="P22" s="42">
        <f t="shared" si="2"/>
        <v>0</v>
      </c>
      <c r="R22" s="11">
        <f t="shared" si="3"/>
        <v>0</v>
      </c>
      <c r="S22" s="11">
        <f>IF('INFO SHEET'!L43="Card",AC22,IF('INFO SHEET'!L43="Cash",AD22,IF('INFO SHEET'!L43="cheque",AE22,IF('INFO SHEET'!L43="Bank Transfer",AF22,IF('INFO SHEET'!L43=0,0)))))</f>
        <v>0</v>
      </c>
      <c r="T22" s="42">
        <f t="shared" si="4"/>
        <v>0</v>
      </c>
      <c r="W22" s="11">
        <f>IF('INFO SHEET'!L43="Card",R22,0)</f>
        <v>0</v>
      </c>
      <c r="X22" s="11">
        <f>IF('INFO SHEET'!L43="Cash",R22,0)</f>
        <v>0</v>
      </c>
      <c r="Y22" s="11">
        <f>IF('INFO SHEET'!L43="Cheque",R22,0)</f>
        <v>0</v>
      </c>
      <c r="Z22" s="11">
        <f>IF('INFO SHEET'!L43="Bank Transfer",R22,0)</f>
        <v>0</v>
      </c>
      <c r="AA22" s="11"/>
      <c r="AC22" s="11">
        <f>+W22*'Dropdown payment'!$B$1</f>
        <v>0</v>
      </c>
      <c r="AD22" s="11">
        <f>+$X22*'Dropdown payment'!$B$2</f>
        <v>0</v>
      </c>
      <c r="AE22" s="11">
        <f>+$Y22*'Dropdown payment'!$B$3</f>
        <v>0</v>
      </c>
      <c r="AF22" s="11">
        <f>+$Z22*'Dropdown payment'!$B$4</f>
        <v>0</v>
      </c>
      <c r="AG22" s="11">
        <f>+$AA22*'Dropdown payment'!$B$5</f>
        <v>0</v>
      </c>
    </row>
    <row r="23" spans="1:33" x14ac:dyDescent="0.3">
      <c r="A23" s="78">
        <f>'INFO SHEET'!B44</f>
        <v>36</v>
      </c>
      <c r="B23" s="159" t="str">
        <f>IF('INFO SHEET'!C44&lt;&gt;"",'INFO SHEET'!C44,"")</f>
        <v/>
      </c>
      <c r="C23" s="160">
        <f>+'INFO SHEET'!D44</f>
        <v>0</v>
      </c>
      <c r="D23" s="79">
        <f>+C23*'INFO SHEET'!$D$2</f>
        <v>0</v>
      </c>
      <c r="E23" s="79">
        <f>'INFO SHEET'!Y44</f>
        <v>0</v>
      </c>
      <c r="F23" s="146" t="str">
        <f>IF('INFO SHEET'!E44&lt;&gt;"",'INFO SHEET'!E44,"0")</f>
        <v>0</v>
      </c>
      <c r="G23" s="161" t="str">
        <f>IF('INFO SHEET'!F44&lt;&gt;"",'INFO SHEET'!F44,"0")</f>
        <v>0</v>
      </c>
      <c r="H23" s="146" t="str">
        <f>IF('INFO SHEET'!G44&lt;&gt;"",'INFO SHEET'!G44,"0")</f>
        <v>0</v>
      </c>
      <c r="I23" s="79">
        <f>(F23*'INFO SHEET'!$E$4)+(G23*'INFO SHEET'!$F$4)+(H23*'INFO SHEET'!$G$4)</f>
        <v>0</v>
      </c>
      <c r="J23" s="69"/>
      <c r="K23" s="79">
        <f t="shared" si="0"/>
        <v>0</v>
      </c>
      <c r="L23" s="79">
        <f>+K23*'VAT ADJUSTMENT'!$D$3</f>
        <v>0</v>
      </c>
      <c r="M23" s="69"/>
      <c r="N23" s="79">
        <f t="shared" si="1"/>
        <v>0</v>
      </c>
      <c r="O23" s="79">
        <f>+N23*'VAT ADJUSTMENT'!$C$4</f>
        <v>0</v>
      </c>
      <c r="P23" s="80">
        <f t="shared" si="2"/>
        <v>0</v>
      </c>
      <c r="R23" s="11">
        <f t="shared" si="3"/>
        <v>0</v>
      </c>
      <c r="S23" s="11">
        <f>IF('INFO SHEET'!L44="Card",AC23,IF('INFO SHEET'!L44="Cash",AD23,IF('INFO SHEET'!L44="cheque",AE23,IF('INFO SHEET'!L44="Bank Transfer",AF23,IF('INFO SHEET'!L44=0,0)))))</f>
        <v>0</v>
      </c>
      <c r="T23" s="42">
        <f t="shared" si="4"/>
        <v>0</v>
      </c>
      <c r="W23" s="11">
        <f>IF('INFO SHEET'!L44="Card",R23,0)</f>
        <v>0</v>
      </c>
      <c r="X23" s="11">
        <f>IF('INFO SHEET'!L44="Cash",R23,0)</f>
        <v>0</v>
      </c>
      <c r="Y23" s="11">
        <f>IF('INFO SHEET'!L44="Cheque",R23,0)</f>
        <v>0</v>
      </c>
      <c r="Z23" s="11">
        <f>IF('INFO SHEET'!L44="Bank Transfer",R23,0)</f>
        <v>0</v>
      </c>
      <c r="AA23" s="11"/>
      <c r="AC23" s="11">
        <f>+W23*'Dropdown payment'!$B$1</f>
        <v>0</v>
      </c>
      <c r="AD23" s="11">
        <f>+$X23*'Dropdown payment'!$B$2</f>
        <v>0</v>
      </c>
      <c r="AE23" s="11">
        <f>+$Y23*'Dropdown payment'!$B$3</f>
        <v>0</v>
      </c>
      <c r="AF23" s="11">
        <f>+$Z23*'Dropdown payment'!$B$4</f>
        <v>0</v>
      </c>
      <c r="AG23" s="11">
        <f>+$AA23*'Dropdown payment'!$B$5</f>
        <v>0</v>
      </c>
    </row>
    <row r="24" spans="1:33" x14ac:dyDescent="0.3">
      <c r="A24" s="10">
        <f>'INFO SHEET'!B45</f>
        <v>37</v>
      </c>
      <c r="B24" s="149" t="str">
        <f>IF('INFO SHEET'!C45&lt;&gt;"",'INFO SHEET'!C45,"")</f>
        <v/>
      </c>
      <c r="C24" s="150">
        <f>+'INFO SHEET'!D45</f>
        <v>0</v>
      </c>
      <c r="D24" s="11">
        <f>+C24*'INFO SHEET'!$D$2</f>
        <v>0</v>
      </c>
      <c r="E24" s="11">
        <f>'INFO SHEET'!Y45</f>
        <v>0</v>
      </c>
      <c r="F24" s="68" t="str">
        <f>IF('INFO SHEET'!E45&lt;&gt;"",'INFO SHEET'!E45,"0")</f>
        <v>0</v>
      </c>
      <c r="G24" s="162" t="str">
        <f>IF('INFO SHEET'!F45&lt;&gt;"",'INFO SHEET'!F45,"0")</f>
        <v>0</v>
      </c>
      <c r="H24" s="68" t="str">
        <f>IF('INFO SHEET'!G45&lt;&gt;"",'INFO SHEET'!G45,"0")</f>
        <v>0</v>
      </c>
      <c r="I24" s="11">
        <f>(F24*'INFO SHEET'!$E$4)+(G24*'INFO SHEET'!$F$4)+(H24*'INFO SHEET'!$G$4)</f>
        <v>0</v>
      </c>
      <c r="J24" s="69"/>
      <c r="K24" s="11">
        <f t="shared" si="0"/>
        <v>0</v>
      </c>
      <c r="L24" s="11">
        <f>+K24*'VAT ADJUSTMENT'!$D$3</f>
        <v>0</v>
      </c>
      <c r="M24" s="69"/>
      <c r="N24" s="11">
        <f t="shared" si="1"/>
        <v>0</v>
      </c>
      <c r="O24" s="11">
        <f>+N24*'VAT ADJUSTMENT'!$C$4</f>
        <v>0</v>
      </c>
      <c r="P24" s="42">
        <f t="shared" si="2"/>
        <v>0</v>
      </c>
      <c r="R24" s="11">
        <f t="shared" si="3"/>
        <v>0</v>
      </c>
      <c r="S24" s="11">
        <f>IF('INFO SHEET'!L45="Card",AC24,IF('INFO SHEET'!L45="Cash",AD24,IF('INFO SHEET'!L45="cheque",AE24,IF('INFO SHEET'!L45="Bank Transfer",AF24,IF('INFO SHEET'!L45=0,0)))))</f>
        <v>0</v>
      </c>
      <c r="T24" s="42">
        <f t="shared" si="4"/>
        <v>0</v>
      </c>
      <c r="W24" s="11">
        <f>IF('INFO SHEET'!L45="Card",R24,0)</f>
        <v>0</v>
      </c>
      <c r="X24" s="11">
        <f>IF('INFO SHEET'!L45="Cash",R24,0)</f>
        <v>0</v>
      </c>
      <c r="Y24" s="11">
        <f>IF('INFO SHEET'!L45="Cheque",R24,0)</f>
        <v>0</v>
      </c>
      <c r="Z24" s="11">
        <f>IF('INFO SHEET'!L45="Bank Transfer",R24,0)</f>
        <v>0</v>
      </c>
      <c r="AA24" s="11"/>
      <c r="AC24" s="11">
        <f>+W24*'Dropdown payment'!$B$1</f>
        <v>0</v>
      </c>
      <c r="AD24" s="11">
        <f>+$X24*'Dropdown payment'!$B$2</f>
        <v>0</v>
      </c>
      <c r="AE24" s="11">
        <f>+$Y24*'Dropdown payment'!$B$3</f>
        <v>0</v>
      </c>
      <c r="AF24" s="11">
        <f>+$Z24*'Dropdown payment'!$B$4</f>
        <v>0</v>
      </c>
      <c r="AG24" s="11">
        <f>+$AA24*'Dropdown payment'!$B$5</f>
        <v>0</v>
      </c>
    </row>
    <row r="25" spans="1:33" x14ac:dyDescent="0.3">
      <c r="A25" s="78">
        <f>'INFO SHEET'!B46</f>
        <v>38</v>
      </c>
      <c r="B25" s="159" t="str">
        <f>IF('INFO SHEET'!C46&lt;&gt;"",'INFO SHEET'!C46,"")</f>
        <v/>
      </c>
      <c r="C25" s="160">
        <f>+'INFO SHEET'!D46</f>
        <v>0</v>
      </c>
      <c r="D25" s="79">
        <f>+C25*'INFO SHEET'!$D$2</f>
        <v>0</v>
      </c>
      <c r="E25" s="79">
        <f>'INFO SHEET'!Y46</f>
        <v>0</v>
      </c>
      <c r="F25" s="146" t="str">
        <f>IF('INFO SHEET'!E46&lt;&gt;"",'INFO SHEET'!E46,"0")</f>
        <v>0</v>
      </c>
      <c r="G25" s="161" t="str">
        <f>IF('INFO SHEET'!F46&lt;&gt;"",'INFO SHEET'!F46,"0")</f>
        <v>0</v>
      </c>
      <c r="H25" s="146" t="str">
        <f>IF('INFO SHEET'!G46&lt;&gt;"",'INFO SHEET'!G46,"0")</f>
        <v>0</v>
      </c>
      <c r="I25" s="79">
        <f>(F25*'INFO SHEET'!$E$4)+(G25*'INFO SHEET'!$F$4)+(H25*'INFO SHEET'!$G$4)</f>
        <v>0</v>
      </c>
      <c r="J25" s="69"/>
      <c r="K25" s="79">
        <f t="shared" si="0"/>
        <v>0</v>
      </c>
      <c r="L25" s="79">
        <f>+K25*'VAT ADJUSTMENT'!$D$3</f>
        <v>0</v>
      </c>
      <c r="M25" s="69"/>
      <c r="N25" s="79">
        <f t="shared" si="1"/>
        <v>0</v>
      </c>
      <c r="O25" s="79">
        <f>+N25*'VAT ADJUSTMENT'!$C$4</f>
        <v>0</v>
      </c>
      <c r="P25" s="80">
        <f t="shared" si="2"/>
        <v>0</v>
      </c>
      <c r="R25" s="11">
        <f t="shared" si="3"/>
        <v>0</v>
      </c>
      <c r="S25" s="11">
        <f>IF('INFO SHEET'!L46="Card",AC25,IF('INFO SHEET'!L46="Cash",AD25,IF('INFO SHEET'!L46="cheque",AE25,IF('INFO SHEET'!L46="Bank Transfer",AF25,IF('INFO SHEET'!L46=0,0)))))</f>
        <v>0</v>
      </c>
      <c r="T25" s="42">
        <f t="shared" si="4"/>
        <v>0</v>
      </c>
      <c r="W25" s="11">
        <f>IF('INFO SHEET'!L46="Card",R25,0)</f>
        <v>0</v>
      </c>
      <c r="X25" s="11">
        <f>IF('INFO SHEET'!L46="Cash",R25,0)</f>
        <v>0</v>
      </c>
      <c r="Y25" s="11">
        <f>IF('INFO SHEET'!L46="Cheque",R25,0)</f>
        <v>0</v>
      </c>
      <c r="Z25" s="11">
        <f>IF('INFO SHEET'!L46="Bank Transfer",R25,0)</f>
        <v>0</v>
      </c>
      <c r="AA25" s="11"/>
      <c r="AC25" s="11">
        <f>+W25*'Dropdown payment'!$B$1</f>
        <v>0</v>
      </c>
      <c r="AD25" s="11">
        <f>+$X25*'Dropdown payment'!$B$2</f>
        <v>0</v>
      </c>
      <c r="AE25" s="11">
        <f>+$Y25*'Dropdown payment'!$B$3</f>
        <v>0</v>
      </c>
      <c r="AF25" s="11">
        <f>+$Z25*'Dropdown payment'!$B$4</f>
        <v>0</v>
      </c>
      <c r="AG25" s="11">
        <f>+$AA25*'Dropdown payment'!$B$5</f>
        <v>0</v>
      </c>
    </row>
    <row r="26" spans="1:33" x14ac:dyDescent="0.3">
      <c r="A26" s="10">
        <f>'INFO SHEET'!B47</f>
        <v>39</v>
      </c>
      <c r="B26" s="149" t="str">
        <f>IF('INFO SHEET'!C47&lt;&gt;"",'INFO SHEET'!C47,"")</f>
        <v/>
      </c>
      <c r="C26" s="150">
        <f>+'INFO SHEET'!D47</f>
        <v>0</v>
      </c>
      <c r="D26" s="11">
        <f>+C26*'INFO SHEET'!$D$2</f>
        <v>0</v>
      </c>
      <c r="E26" s="11">
        <f>'INFO SHEET'!Y47</f>
        <v>0</v>
      </c>
      <c r="F26" s="68" t="str">
        <f>IF('INFO SHEET'!E47&lt;&gt;"",'INFO SHEET'!E47,"0")</f>
        <v>0</v>
      </c>
      <c r="G26" s="162" t="str">
        <f>IF('INFO SHEET'!F47&lt;&gt;"",'INFO SHEET'!F47,"0")</f>
        <v>0</v>
      </c>
      <c r="H26" s="68" t="str">
        <f>IF('INFO SHEET'!G47&lt;&gt;"",'INFO SHEET'!G47,"0")</f>
        <v>0</v>
      </c>
      <c r="I26" s="11">
        <f>(F26*'INFO SHEET'!$E$4)+(G26*'INFO SHEET'!$F$4)+(H26*'INFO SHEET'!$G$4)</f>
        <v>0</v>
      </c>
      <c r="J26" s="69"/>
      <c r="K26" s="11">
        <f t="shared" si="0"/>
        <v>0</v>
      </c>
      <c r="L26" s="11">
        <f>+K26*'VAT ADJUSTMENT'!$D$3</f>
        <v>0</v>
      </c>
      <c r="M26" s="69"/>
      <c r="N26" s="11">
        <f t="shared" si="1"/>
        <v>0</v>
      </c>
      <c r="O26" s="11">
        <f>+N26*'VAT ADJUSTMENT'!$C$4</f>
        <v>0</v>
      </c>
      <c r="P26" s="42">
        <f t="shared" si="2"/>
        <v>0</v>
      </c>
      <c r="R26" s="11">
        <f t="shared" si="3"/>
        <v>0</v>
      </c>
      <c r="S26" s="11">
        <f>IF('INFO SHEET'!L47="Card",AC26,IF('INFO SHEET'!L47="Cash",AD26,IF('INFO SHEET'!L47="cheque",AE26,IF('INFO SHEET'!L47="Bank Transfer",AF26,IF('INFO SHEET'!L47=0,0)))))</f>
        <v>0</v>
      </c>
      <c r="T26" s="42">
        <f t="shared" si="4"/>
        <v>0</v>
      </c>
      <c r="W26" s="11">
        <f>IF('INFO SHEET'!L47="Card",R26,0)</f>
        <v>0</v>
      </c>
      <c r="X26" s="11">
        <f>IF('INFO SHEET'!L47="Cash",R26,0)</f>
        <v>0</v>
      </c>
      <c r="Y26" s="11">
        <f>IF('INFO SHEET'!L47="Cheque",R26,0)</f>
        <v>0</v>
      </c>
      <c r="Z26" s="11">
        <f>IF('INFO SHEET'!L47="Bank Transfer",R26,0)</f>
        <v>0</v>
      </c>
      <c r="AA26" s="11"/>
      <c r="AC26" s="11">
        <f>+W26*'Dropdown payment'!$B$1</f>
        <v>0</v>
      </c>
      <c r="AD26" s="11">
        <f>+$X26*'Dropdown payment'!$B$2</f>
        <v>0</v>
      </c>
      <c r="AE26" s="11">
        <f>+$Y26*'Dropdown payment'!$B$3</f>
        <v>0</v>
      </c>
      <c r="AF26" s="11">
        <f>+$Z26*'Dropdown payment'!$B$4</f>
        <v>0</v>
      </c>
      <c r="AG26" s="11">
        <f>+$AA26*'Dropdown payment'!$B$5</f>
        <v>0</v>
      </c>
    </row>
    <row r="27" spans="1:33" ht="15" thickBot="1" x14ac:dyDescent="0.35">
      <c r="A27" s="66">
        <f>'INFO SHEET'!B48</f>
        <v>40</v>
      </c>
      <c r="B27" s="152" t="str">
        <f>IF('INFO SHEET'!C48&lt;&gt;"",'INFO SHEET'!C48,"")</f>
        <v/>
      </c>
      <c r="C27" s="153">
        <f>+'INFO SHEET'!D48</f>
        <v>0</v>
      </c>
      <c r="D27" s="12">
        <f>+C27*'INFO SHEET'!$D$2</f>
        <v>0</v>
      </c>
      <c r="E27" s="12">
        <f>'INFO SHEET'!Y48</f>
        <v>0</v>
      </c>
      <c r="F27" s="154" t="str">
        <f>IF('INFO SHEET'!E48&lt;&gt;"",'INFO SHEET'!E48,"0")</f>
        <v>0</v>
      </c>
      <c r="G27" s="163" t="str">
        <f>IF('INFO SHEET'!F48&lt;&gt;"",'INFO SHEET'!F48,"0")</f>
        <v>0</v>
      </c>
      <c r="H27" s="154" t="str">
        <f>IF('INFO SHEET'!G48&lt;&gt;"",'INFO SHEET'!G48,"0")</f>
        <v>0</v>
      </c>
      <c r="I27" s="12">
        <f>(F27*'INFO SHEET'!$E$4)+(G27*'INFO SHEET'!$F$4)+(H27*'INFO SHEET'!$G$4)</f>
        <v>0</v>
      </c>
      <c r="J27" s="69"/>
      <c r="K27" s="12">
        <f t="shared" si="0"/>
        <v>0</v>
      </c>
      <c r="L27" s="12">
        <f>+K27*'VAT ADJUSTMENT'!$D$3</f>
        <v>0</v>
      </c>
      <c r="M27" s="69"/>
      <c r="N27" s="12">
        <f t="shared" si="1"/>
        <v>0</v>
      </c>
      <c r="O27" s="12">
        <f>+N27*'VAT ADJUSTMENT'!$C$4</f>
        <v>0</v>
      </c>
      <c r="P27" s="43">
        <f t="shared" si="2"/>
        <v>0</v>
      </c>
      <c r="R27" s="12">
        <f t="shared" si="3"/>
        <v>0</v>
      </c>
      <c r="S27" s="12">
        <f>IF('INFO SHEET'!L48="Card",AC27,IF('INFO SHEET'!L48="Cash",AD27,IF('INFO SHEET'!L48="cheque",AE27,IF('INFO SHEET'!L48="Bank Transfer",AF27,IF('INFO SHEET'!L48=0,0)))))</f>
        <v>0</v>
      </c>
      <c r="T27" s="43">
        <f t="shared" si="4"/>
        <v>0</v>
      </c>
      <c r="W27" s="12">
        <f>IF('INFO SHEET'!L48="Card",R27,0)</f>
        <v>0</v>
      </c>
      <c r="X27" s="12">
        <f>IF('INFO SHEET'!L48="Cash",R27,0)</f>
        <v>0</v>
      </c>
      <c r="Y27" s="12">
        <f>IF('INFO SHEET'!L48="Cheque",R27,0)</f>
        <v>0</v>
      </c>
      <c r="Z27" s="12">
        <f>IF('INFO SHEET'!L48="Bank Transfer",R27,0)</f>
        <v>0</v>
      </c>
      <c r="AA27" s="12"/>
      <c r="AC27" s="79">
        <f>+W27*'Dropdown payment'!$B$1</f>
        <v>0</v>
      </c>
      <c r="AD27" s="79">
        <f>+$X27*'Dropdown payment'!$B$2</f>
        <v>0</v>
      </c>
      <c r="AE27" s="79">
        <f>+$Y27*'Dropdown payment'!$B$3</f>
        <v>0</v>
      </c>
      <c r="AF27" s="79">
        <f>+$Z27*'Dropdown payment'!$B$4</f>
        <v>0</v>
      </c>
      <c r="AG27" s="79">
        <f>+$AA27*'Dropdown payment'!$B$5</f>
        <v>0</v>
      </c>
    </row>
    <row r="28" spans="1:33" ht="15" thickTop="1" x14ac:dyDescent="0.3">
      <c r="B28" s="68"/>
      <c r="C28" s="156"/>
      <c r="D28" s="157"/>
      <c r="E28" s="157"/>
      <c r="F28" s="158"/>
      <c r="G28" s="158"/>
      <c r="H28" s="158"/>
      <c r="I28" s="157"/>
      <c r="J28" s="69"/>
      <c r="K28" s="157" t="s">
        <v>1</v>
      </c>
      <c r="L28" s="157" t="s">
        <v>1</v>
      </c>
      <c r="M28" s="69"/>
      <c r="N28" s="157" t="s">
        <v>1</v>
      </c>
      <c r="O28" s="157" t="s">
        <v>1</v>
      </c>
      <c r="P28" s="69"/>
      <c r="R28" s="157" t="s">
        <v>1</v>
      </c>
      <c r="S28" s="157" t="s">
        <v>1</v>
      </c>
      <c r="T28" s="69"/>
      <c r="W28" s="157" t="s">
        <v>1</v>
      </c>
      <c r="X28" s="157"/>
      <c r="Y28" s="157"/>
      <c r="Z28" s="157"/>
      <c r="AA28" s="157" t="s">
        <v>1</v>
      </c>
      <c r="AC28" s="157" t="s">
        <v>1</v>
      </c>
      <c r="AD28" s="157"/>
      <c r="AE28" s="157"/>
      <c r="AF28" s="157"/>
      <c r="AG28" s="157" t="s">
        <v>1</v>
      </c>
    </row>
    <row r="29" spans="1:33" x14ac:dyDescent="0.3">
      <c r="B29" s="40" t="s">
        <v>15</v>
      </c>
      <c r="C29" s="13">
        <f>SUM(C8:C27)</f>
        <v>0</v>
      </c>
      <c r="D29" s="14">
        <f>SUM(D8:D27)</f>
        <v>0</v>
      </c>
      <c r="E29" s="14">
        <f>SUM(E8:E27)</f>
        <v>0</v>
      </c>
      <c r="F29" s="16">
        <f t="shared" ref="F29:O29" si="5">SUM(F8:F27)</f>
        <v>0</v>
      </c>
      <c r="G29" s="16">
        <f t="shared" si="5"/>
        <v>0</v>
      </c>
      <c r="H29" s="16">
        <f t="shared" si="5"/>
        <v>0</v>
      </c>
      <c r="I29" s="15">
        <f t="shared" si="5"/>
        <v>0</v>
      </c>
      <c r="J29" s="70"/>
      <c r="K29" s="15">
        <f>SUM(K8:K27)</f>
        <v>0</v>
      </c>
      <c r="L29" s="15">
        <f>SUM(L8:L27)</f>
        <v>0</v>
      </c>
      <c r="M29" s="70"/>
      <c r="N29" s="15">
        <f t="shared" si="5"/>
        <v>0</v>
      </c>
      <c r="O29" s="15">
        <f t="shared" si="5"/>
        <v>0</v>
      </c>
      <c r="P29" s="15">
        <f>+N29+O29+L29</f>
        <v>0</v>
      </c>
      <c r="R29" s="15">
        <f>SUM(R8:R27)</f>
        <v>0</v>
      </c>
      <c r="S29" s="15">
        <f>SUM(S8:S27)</f>
        <v>0</v>
      </c>
      <c r="T29" s="15">
        <f>SUM(T8:T27)</f>
        <v>0</v>
      </c>
      <c r="W29" s="15">
        <f>SUM(W8:W27)</f>
        <v>0</v>
      </c>
      <c r="X29" s="15">
        <f>SUM(X8:X27)</f>
        <v>0</v>
      </c>
      <c r="Y29" s="15">
        <f>SUM(Y8:Y27)</f>
        <v>0</v>
      </c>
      <c r="Z29" s="15">
        <f>SUM(Z8:Z27)</f>
        <v>0</v>
      </c>
      <c r="AA29" s="15">
        <f>SUM(AA8:AA27)</f>
        <v>0</v>
      </c>
      <c r="AC29" s="15">
        <f>SUM(AC8:AC27)</f>
        <v>0</v>
      </c>
      <c r="AD29" s="15">
        <f>SUM(AD8:AD27)</f>
        <v>0</v>
      </c>
      <c r="AE29" s="15">
        <f>SUM(AE8:AE27)</f>
        <v>0</v>
      </c>
      <c r="AF29" s="15">
        <f>SUM(AF8:AF27)</f>
        <v>0</v>
      </c>
      <c r="AG29" s="15">
        <f>SUM(AG8:AG27)</f>
        <v>0</v>
      </c>
    </row>
    <row r="31" spans="1:33" x14ac:dyDescent="0.3">
      <c r="AE31" s="207" t="s">
        <v>182</v>
      </c>
      <c r="AF31" s="207"/>
      <c r="AG31" s="142">
        <f>SUM(AC29:AG29)</f>
        <v>0</v>
      </c>
    </row>
  </sheetData>
  <sheetProtection algorithmName="SHA-512" hashValue="GoNjmilJ4c8HtJOlboh6TITeIOI6iCsVvwLnDIuiapC/QolkvFIV53KlvC2i/A+3axOIyMTaGip5J18aCBD9xw==" saltValue="htSuAaXarjaoOLTW1myO4A==" spinCount="100000" sheet="1" objects="1" scenarios="1"/>
  <mergeCells count="8">
    <mergeCell ref="AE31:AF31"/>
    <mergeCell ref="AC6:AG6"/>
    <mergeCell ref="A6:A7"/>
    <mergeCell ref="F6:I6"/>
    <mergeCell ref="K6:L6"/>
    <mergeCell ref="N6:P6"/>
    <mergeCell ref="R6:T6"/>
    <mergeCell ref="W6:AA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  <headerFooter>
    <oddFooter>&amp;RRev 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G31"/>
  <sheetViews>
    <sheetView topLeftCell="B1" zoomScaleNormal="100" workbookViewId="0">
      <selection activeCell="AG31" sqref="AG31"/>
    </sheetView>
  </sheetViews>
  <sheetFormatPr defaultColWidth="6.6640625" defaultRowHeight="14.4" x14ac:dyDescent="0.3"/>
  <cols>
    <col min="1" max="1" width="2.6640625" customWidth="1"/>
    <col min="2" max="2" width="29.6640625" customWidth="1"/>
    <col min="3" max="3" width="6.44140625" customWidth="1"/>
    <col min="4" max="5" width="9" customWidth="1"/>
    <col min="6" max="8" width="3.6640625" customWidth="1"/>
    <col min="9" max="9" width="10.33203125" customWidth="1"/>
    <col min="10" max="10" width="1.88671875" customWidth="1"/>
    <col min="11" max="12" width="10.33203125" customWidth="1"/>
    <col min="13" max="13" width="1.88671875" customWidth="1"/>
    <col min="14" max="16" width="10.33203125" customWidth="1"/>
    <col min="17" max="17" width="1.6640625" customWidth="1"/>
    <col min="18" max="243" width="9.109375" customWidth="1"/>
    <col min="244" max="244" width="2.6640625" customWidth="1"/>
    <col min="245" max="247" width="12.6640625" customWidth="1"/>
    <col min="248" max="248" width="5.6640625" customWidth="1"/>
    <col min="249" max="249" width="4.6640625" customWidth="1"/>
  </cols>
  <sheetData>
    <row r="2" spans="1:33" x14ac:dyDescent="0.3">
      <c r="B2" s="39" t="s">
        <v>0</v>
      </c>
      <c r="C2" s="50"/>
      <c r="D2" s="48" t="str">
        <f>IF('INFO SHEET'!C2&lt;&gt;"",'INFO SHEET'!C2,"")</f>
        <v>**Enter Rally name here**</v>
      </c>
      <c r="E2" s="48"/>
      <c r="F2" s="48"/>
      <c r="G2" s="48"/>
      <c r="H2" s="48"/>
      <c r="I2" s="48"/>
      <c r="J2" s="48"/>
      <c r="K2" s="48"/>
      <c r="L2" s="48"/>
      <c r="M2" s="48"/>
      <c r="N2" s="49"/>
      <c r="O2" s="143" t="s">
        <v>1</v>
      </c>
      <c r="P2" s="143"/>
    </row>
    <row r="3" spans="1:33" x14ac:dyDescent="0.3">
      <c r="B3" s="17"/>
      <c r="C3" s="17"/>
      <c r="E3" s="144"/>
      <c r="G3" s="143"/>
      <c r="H3" s="143"/>
      <c r="I3" s="144"/>
      <c r="J3" s="144"/>
      <c r="K3" s="143"/>
      <c r="L3" s="143"/>
      <c r="M3" s="143"/>
      <c r="N3" s="143"/>
      <c r="O3" s="143"/>
      <c r="P3" s="143"/>
    </row>
    <row r="4" spans="1:33" x14ac:dyDescent="0.3">
      <c r="B4" s="39">
        <f>'INFO SHEET'!P49</f>
        <v>0</v>
      </c>
      <c r="C4" s="5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43"/>
    </row>
    <row r="5" spans="1:33" x14ac:dyDescent="0.3">
      <c r="B5" s="145"/>
      <c r="C5" s="146"/>
      <c r="D5" s="147"/>
      <c r="E5" s="27"/>
      <c r="F5" s="148"/>
      <c r="G5" s="148"/>
      <c r="AC5" t="s">
        <v>180</v>
      </c>
    </row>
    <row r="6" spans="1:33" x14ac:dyDescent="0.3">
      <c r="A6" s="211" t="s">
        <v>152</v>
      </c>
      <c r="B6" s="2" t="s">
        <v>2</v>
      </c>
      <c r="C6" s="3" t="s">
        <v>4</v>
      </c>
      <c r="D6" s="7" t="s">
        <v>5</v>
      </c>
      <c r="E6" s="8" t="s">
        <v>6</v>
      </c>
      <c r="F6" s="208" t="s">
        <v>8</v>
      </c>
      <c r="G6" s="209"/>
      <c r="H6" s="209"/>
      <c r="I6" s="210"/>
      <c r="J6" s="67"/>
      <c r="K6" s="208" t="s">
        <v>147</v>
      </c>
      <c r="L6" s="210"/>
      <c r="M6" s="68"/>
      <c r="N6" s="213" t="s">
        <v>157</v>
      </c>
      <c r="O6" s="214"/>
      <c r="P6" s="215"/>
      <c r="R6" s="213" t="s">
        <v>170</v>
      </c>
      <c r="S6" s="214"/>
      <c r="T6" s="215"/>
      <c r="W6" s="208" t="s">
        <v>179</v>
      </c>
      <c r="X6" s="209"/>
      <c r="Y6" s="209"/>
      <c r="Z6" s="209"/>
      <c r="AA6" s="210"/>
      <c r="AC6" s="208" t="s">
        <v>175</v>
      </c>
      <c r="AD6" s="209"/>
      <c r="AE6" s="209"/>
      <c r="AF6" s="209"/>
      <c r="AG6" s="210"/>
    </row>
    <row r="7" spans="1:33" x14ac:dyDescent="0.3">
      <c r="A7" s="212"/>
      <c r="B7" s="5"/>
      <c r="C7" s="6"/>
      <c r="D7" s="7" t="s">
        <v>11</v>
      </c>
      <c r="E7" s="4" t="s">
        <v>7</v>
      </c>
      <c r="F7" s="9" t="s">
        <v>12</v>
      </c>
      <c r="G7" s="8" t="s">
        <v>13</v>
      </c>
      <c r="H7" s="7" t="s">
        <v>14</v>
      </c>
      <c r="I7" s="4" t="s">
        <v>11</v>
      </c>
      <c r="J7" s="68"/>
      <c r="K7" s="8" t="s">
        <v>158</v>
      </c>
      <c r="L7" s="8" t="s">
        <v>9</v>
      </c>
      <c r="M7" s="68"/>
      <c r="N7" s="8" t="s">
        <v>158</v>
      </c>
      <c r="O7" s="7" t="s">
        <v>10</v>
      </c>
      <c r="P7" s="4" t="s">
        <v>9</v>
      </c>
      <c r="R7" s="8" t="s">
        <v>9</v>
      </c>
      <c r="S7" s="7" t="s">
        <v>177</v>
      </c>
      <c r="T7" s="4" t="s">
        <v>171</v>
      </c>
      <c r="W7" s="8" t="s">
        <v>166</v>
      </c>
      <c r="X7" s="8" t="s">
        <v>167</v>
      </c>
      <c r="Y7" s="8" t="s">
        <v>168</v>
      </c>
      <c r="Z7" s="8" t="s">
        <v>176</v>
      </c>
      <c r="AA7" s="8" t="s">
        <v>174</v>
      </c>
      <c r="AC7" s="8" t="s">
        <v>166</v>
      </c>
      <c r="AD7" s="8" t="s">
        <v>167</v>
      </c>
      <c r="AE7" s="8" t="s">
        <v>168</v>
      </c>
      <c r="AF7" s="8" t="s">
        <v>176</v>
      </c>
      <c r="AG7" s="8" t="s">
        <v>174</v>
      </c>
    </row>
    <row r="8" spans="1:33" x14ac:dyDescent="0.3">
      <c r="A8" s="10">
        <f>'INFO SHEET'!B49</f>
        <v>41</v>
      </c>
      <c r="B8" s="149" t="str">
        <f>IF('INFO SHEET'!C49&lt;&gt;"",'INFO SHEET'!C49,"")</f>
        <v/>
      </c>
      <c r="C8" s="150">
        <f>+'INFO SHEET'!D49</f>
        <v>0</v>
      </c>
      <c r="D8" s="11">
        <f>+C8*'INFO SHEET'!$D$2</f>
        <v>0</v>
      </c>
      <c r="E8" s="11">
        <f>'INFO SHEET'!Y49</f>
        <v>0</v>
      </c>
      <c r="F8" s="68" t="str">
        <f>IF('INFO SHEET'!E49&lt;&gt;"",'INFO SHEET'!E49,"0")</f>
        <v>0</v>
      </c>
      <c r="G8" s="151" t="str">
        <f>IF('INFO SHEET'!F49&lt;&gt;"",'INFO SHEET'!F49,"0")</f>
        <v>0</v>
      </c>
      <c r="H8" s="68" t="str">
        <f>IF('INFO SHEET'!G49&lt;&gt;"",'INFO SHEET'!G49,"0")</f>
        <v>0</v>
      </c>
      <c r="I8" s="11">
        <f>(F8*'INFO SHEET'!$E$4)+(G8*'INFO SHEET'!$F$4)+(H8*'INFO SHEET'!$G$4)</f>
        <v>0</v>
      </c>
      <c r="J8" s="69"/>
      <c r="K8" s="11">
        <f>IF(C8&gt;0,E8,0)</f>
        <v>0</v>
      </c>
      <c r="L8" s="11">
        <f>+K8*'VAT ADJUSTMENT'!$D$3</f>
        <v>0</v>
      </c>
      <c r="M8" s="69"/>
      <c r="N8" s="11">
        <f>+D8+I8</f>
        <v>0</v>
      </c>
      <c r="O8" s="11">
        <f>+N8*'VAT ADJUSTMENT'!$C$4</f>
        <v>0</v>
      </c>
      <c r="P8" s="89">
        <f>+N8+O8</f>
        <v>0</v>
      </c>
      <c r="R8" s="11">
        <f>L8+P8</f>
        <v>0</v>
      </c>
      <c r="S8" s="11">
        <f>IF('INFO SHEET'!L49="Card", AC8, IF('INFO SHEET'!L49="Cash", AD8, IF('INFO SHEET'!L49="cheque", AE8, IF('INFO SHEET'!L49="Bank Transfer",AF8, IF('INFO SHEET'!L49=0,0)))))</f>
        <v>0</v>
      </c>
      <c r="T8" s="42">
        <f>+R8-S8</f>
        <v>0</v>
      </c>
      <c r="W8" s="11">
        <f>IF('INFO SHEET'!$L49="Card",R8,0)</f>
        <v>0</v>
      </c>
      <c r="X8" s="11">
        <f>IF('INFO SHEET'!L49="Cash",R8,0)</f>
        <v>0</v>
      </c>
      <c r="Y8" s="11">
        <f>IF('INFO SHEET'!L49="Cheque",R8,0)</f>
        <v>0</v>
      </c>
      <c r="Z8" s="11">
        <f>IF('INFO SHEET'!L49="Bank Transfer",R8,0)</f>
        <v>0</v>
      </c>
      <c r="AA8" s="11"/>
      <c r="AC8" s="11">
        <f>+$W8*'Dropdown payment'!$B$1</f>
        <v>0</v>
      </c>
      <c r="AD8" s="11">
        <f>$X8*'Dropdown payment'!$B$2</f>
        <v>0</v>
      </c>
      <c r="AE8" s="11">
        <f>$Y8*'Dropdown payment'!$B$3</f>
        <v>0</v>
      </c>
      <c r="AF8" s="11">
        <f>$Z8*'Dropdown payment'!$B$4</f>
        <v>0</v>
      </c>
      <c r="AG8" s="11">
        <f>$AA8*'Dropdown payment'!$B$5</f>
        <v>0</v>
      </c>
    </row>
    <row r="9" spans="1:33" x14ac:dyDescent="0.3">
      <c r="A9" s="10">
        <f>'INFO SHEET'!B50</f>
        <v>42</v>
      </c>
      <c r="B9" s="149" t="str">
        <f>IF('INFO SHEET'!C50&lt;&gt;"",'INFO SHEET'!C50,"")</f>
        <v/>
      </c>
      <c r="C9" s="150">
        <f>+'INFO SHEET'!D50</f>
        <v>0</v>
      </c>
      <c r="D9" s="11">
        <f>+C9*'INFO SHEET'!$D$2</f>
        <v>0</v>
      </c>
      <c r="E9" s="11">
        <f>'INFO SHEET'!Y50</f>
        <v>0</v>
      </c>
      <c r="F9" s="68" t="str">
        <f>IF('INFO SHEET'!E50&lt;&gt;"",'INFO SHEET'!E50,"0")</f>
        <v>0</v>
      </c>
      <c r="G9" s="151" t="str">
        <f>IF('INFO SHEET'!F50&lt;&gt;"",'INFO SHEET'!F50,"0")</f>
        <v>0</v>
      </c>
      <c r="H9" s="68" t="str">
        <f>IF('INFO SHEET'!G50&lt;&gt;"",'INFO SHEET'!G50,"0")</f>
        <v>0</v>
      </c>
      <c r="I9" s="11">
        <f>(F9*'INFO SHEET'!$E$4)+(G9*'INFO SHEET'!$F$4)+(H9*'INFO SHEET'!$G$4)</f>
        <v>0</v>
      </c>
      <c r="J9" s="69"/>
      <c r="K9" s="11">
        <f t="shared" ref="K9:K27" si="0">IF(C9&gt;0,E9,0)</f>
        <v>0</v>
      </c>
      <c r="L9" s="11">
        <f>+K9*'VAT ADJUSTMENT'!$D$3</f>
        <v>0</v>
      </c>
      <c r="M9" s="69"/>
      <c r="N9" s="11">
        <f t="shared" ref="N9:N27" si="1">+D9+I9</f>
        <v>0</v>
      </c>
      <c r="O9" s="11">
        <f>+N9*'VAT ADJUSTMENT'!$C$4</f>
        <v>0</v>
      </c>
      <c r="P9" s="42">
        <f t="shared" ref="P9:P27" si="2">+N9+O9</f>
        <v>0</v>
      </c>
      <c r="R9" s="11">
        <f t="shared" ref="R9:R27" si="3">L9+P9</f>
        <v>0</v>
      </c>
      <c r="S9" s="11">
        <f>IF('INFO SHEET'!L50="Card", AC9, IF('INFO SHEET'!L50="Cash", AD9, IF('INFO SHEET'!L50="cheque", AE9, IF('INFO SHEET'!L50="Bank Transfer",AF9, IF('INFO SHEET'!L50=0,0)))))</f>
        <v>0</v>
      </c>
      <c r="T9" s="42">
        <f t="shared" ref="T9:T27" si="4">+R9-S9</f>
        <v>0</v>
      </c>
      <c r="W9" s="11">
        <f>IF('INFO SHEET'!$L50="Card",R9,0)</f>
        <v>0</v>
      </c>
      <c r="X9" s="11">
        <f>IF('INFO SHEET'!L50="Cash",R9,0)</f>
        <v>0</v>
      </c>
      <c r="Y9" s="11">
        <f>IF('INFO SHEET'!L50="Cheque",R9,0)</f>
        <v>0</v>
      </c>
      <c r="Z9" s="11">
        <f>IF('INFO SHEET'!L50="Bank Transfer",R9,0)</f>
        <v>0</v>
      </c>
      <c r="AA9" s="11"/>
      <c r="AC9" s="11">
        <f>+$W9*'Dropdown payment'!$B$1</f>
        <v>0</v>
      </c>
      <c r="AD9" s="11">
        <f>$X9*'Dropdown payment'!$B$2</f>
        <v>0</v>
      </c>
      <c r="AE9" s="11">
        <f>$Y9*'Dropdown payment'!$B$3</f>
        <v>0</v>
      </c>
      <c r="AF9" s="11">
        <f>$Z9*'Dropdown payment'!$B$4</f>
        <v>0</v>
      </c>
      <c r="AG9" s="11">
        <f>$AA9*'Dropdown payment'!$B$5</f>
        <v>0</v>
      </c>
    </row>
    <row r="10" spans="1:33" x14ac:dyDescent="0.3">
      <c r="A10" s="10">
        <f>'INFO SHEET'!B51</f>
        <v>43</v>
      </c>
      <c r="B10" s="149" t="str">
        <f>IF('INFO SHEET'!C51&lt;&gt;"",'INFO SHEET'!C51,"")</f>
        <v/>
      </c>
      <c r="C10" s="150">
        <f>+'INFO SHEET'!D51</f>
        <v>0</v>
      </c>
      <c r="D10" s="11">
        <f>+C10*'INFO SHEET'!$D$2</f>
        <v>0</v>
      </c>
      <c r="E10" s="11">
        <f>'INFO SHEET'!Y51</f>
        <v>0</v>
      </c>
      <c r="F10" s="68" t="str">
        <f>IF('INFO SHEET'!E51&lt;&gt;"",'INFO SHEET'!E51,"0")</f>
        <v>0</v>
      </c>
      <c r="G10" s="151" t="str">
        <f>IF('INFO SHEET'!F51&lt;&gt;"",'INFO SHEET'!F51,"0")</f>
        <v>0</v>
      </c>
      <c r="H10" s="68" t="str">
        <f>IF('INFO SHEET'!G51&lt;&gt;"",'INFO SHEET'!G51,"0")</f>
        <v>0</v>
      </c>
      <c r="I10" s="11">
        <f>(F10*'INFO SHEET'!$E$4)+(G10*'INFO SHEET'!$F$4)+(H10*'INFO SHEET'!$G$4)</f>
        <v>0</v>
      </c>
      <c r="J10" s="69"/>
      <c r="K10" s="11">
        <f t="shared" si="0"/>
        <v>0</v>
      </c>
      <c r="L10" s="11">
        <f>+K10*'VAT ADJUSTMENT'!$D$3</f>
        <v>0</v>
      </c>
      <c r="M10" s="69"/>
      <c r="N10" s="11">
        <f t="shared" si="1"/>
        <v>0</v>
      </c>
      <c r="O10" s="11">
        <f>+N10*'VAT ADJUSTMENT'!$C$4</f>
        <v>0</v>
      </c>
      <c r="P10" s="42">
        <f t="shared" si="2"/>
        <v>0</v>
      </c>
      <c r="R10" s="11">
        <f t="shared" si="3"/>
        <v>0</v>
      </c>
      <c r="S10" s="11">
        <f>IF('INFO SHEET'!L51="Card", AC10, IF('INFO SHEET'!L51="Cash", AD10, IF('INFO SHEET'!L51="cheque", AE10, IF('INFO SHEET'!L51="Bank Transfer",AF10, IF('INFO SHEET'!L51=0,0)))))</f>
        <v>0</v>
      </c>
      <c r="T10" s="42">
        <f t="shared" si="4"/>
        <v>0</v>
      </c>
      <c r="W10" s="11">
        <f>IF('INFO SHEET'!$L51="Card",R10,0)</f>
        <v>0</v>
      </c>
      <c r="X10" s="11">
        <f>IF('INFO SHEET'!L51="Cash",R10,0)</f>
        <v>0</v>
      </c>
      <c r="Y10" s="11">
        <f>IF('INFO SHEET'!L51="Cheque",R10,0)</f>
        <v>0</v>
      </c>
      <c r="Z10" s="11">
        <f>IF('INFO SHEET'!L51="Bank Transfer",R10,0)</f>
        <v>0</v>
      </c>
      <c r="AA10" s="11"/>
      <c r="AC10" s="11">
        <f>+$W10*'Dropdown payment'!$B$1</f>
        <v>0</v>
      </c>
      <c r="AD10" s="11">
        <f>$X10*'Dropdown payment'!$B$2</f>
        <v>0</v>
      </c>
      <c r="AE10" s="11">
        <f>$Y10*'Dropdown payment'!$B$3</f>
        <v>0</v>
      </c>
      <c r="AF10" s="11">
        <f>$Z10*'Dropdown payment'!$B$4</f>
        <v>0</v>
      </c>
      <c r="AG10" s="11">
        <f>$AA10*'Dropdown payment'!$B$5</f>
        <v>0</v>
      </c>
    </row>
    <row r="11" spans="1:33" x14ac:dyDescent="0.3">
      <c r="A11" s="10">
        <f>'INFO SHEET'!B52</f>
        <v>44</v>
      </c>
      <c r="B11" s="149" t="str">
        <f>IF('INFO SHEET'!C52&lt;&gt;"",'INFO SHEET'!C52,"")</f>
        <v/>
      </c>
      <c r="C11" s="150">
        <f>+'INFO SHEET'!D52</f>
        <v>0</v>
      </c>
      <c r="D11" s="11">
        <f>+C11*'INFO SHEET'!$D$2</f>
        <v>0</v>
      </c>
      <c r="E11" s="11">
        <f>'INFO SHEET'!Y52</f>
        <v>0</v>
      </c>
      <c r="F11" s="68" t="str">
        <f>IF('INFO SHEET'!E52&lt;&gt;"",'INFO SHEET'!E52,"0")</f>
        <v>0</v>
      </c>
      <c r="G11" s="151" t="str">
        <f>IF('INFO SHEET'!F52&lt;&gt;"",'INFO SHEET'!F52,"0")</f>
        <v>0</v>
      </c>
      <c r="H11" s="68" t="str">
        <f>IF('INFO SHEET'!G52&lt;&gt;"",'INFO SHEET'!G52,"0")</f>
        <v>0</v>
      </c>
      <c r="I11" s="11">
        <f>(F11*'INFO SHEET'!$E$4)+(G11*'INFO SHEET'!$F$4)+(H11*'INFO SHEET'!$G$4)</f>
        <v>0</v>
      </c>
      <c r="J11" s="69"/>
      <c r="K11" s="11">
        <f t="shared" si="0"/>
        <v>0</v>
      </c>
      <c r="L11" s="11">
        <f>+K11*'VAT ADJUSTMENT'!$D$3</f>
        <v>0</v>
      </c>
      <c r="M11" s="69"/>
      <c r="N11" s="11">
        <f t="shared" si="1"/>
        <v>0</v>
      </c>
      <c r="O11" s="11">
        <f>+N11*'VAT ADJUSTMENT'!$C$4</f>
        <v>0</v>
      </c>
      <c r="P11" s="42">
        <f t="shared" si="2"/>
        <v>0</v>
      </c>
      <c r="R11" s="11">
        <f t="shared" si="3"/>
        <v>0</v>
      </c>
      <c r="S11" s="11">
        <f>IF('INFO SHEET'!L52="Card", AC11, IF('INFO SHEET'!L52="Cash", AD11, IF('INFO SHEET'!L52="cheque", AE11, IF('INFO SHEET'!L52="Bank Transfer",AF11, IF('INFO SHEET'!L52=0,0)))))</f>
        <v>0</v>
      </c>
      <c r="T11" s="42">
        <f t="shared" si="4"/>
        <v>0</v>
      </c>
      <c r="W11" s="11">
        <f>IF('INFO SHEET'!$L52="Card",R11,0)</f>
        <v>0</v>
      </c>
      <c r="X11" s="11">
        <f>IF('INFO SHEET'!L52="Cash",R11,0)</f>
        <v>0</v>
      </c>
      <c r="Y11" s="11">
        <f>IF('INFO SHEET'!L52="Cheque",R11,0)</f>
        <v>0</v>
      </c>
      <c r="Z11" s="11">
        <f>IF('INFO SHEET'!L52="Bank Transfer",R11,0)</f>
        <v>0</v>
      </c>
      <c r="AA11" s="11"/>
      <c r="AC11" s="11">
        <f>+$W11*'Dropdown payment'!$B$1</f>
        <v>0</v>
      </c>
      <c r="AD11" s="11">
        <f>$X11*'Dropdown payment'!$B$2</f>
        <v>0</v>
      </c>
      <c r="AE11" s="11">
        <f>$Y11*'Dropdown payment'!$B$3</f>
        <v>0</v>
      </c>
      <c r="AF11" s="11">
        <f>$Z11*'Dropdown payment'!$B$4</f>
        <v>0</v>
      </c>
      <c r="AG11" s="11">
        <f>$AA11*'Dropdown payment'!$B$5</f>
        <v>0</v>
      </c>
    </row>
    <row r="12" spans="1:33" x14ac:dyDescent="0.3">
      <c r="A12" s="10">
        <f>'INFO SHEET'!B53</f>
        <v>45</v>
      </c>
      <c r="B12" s="149" t="str">
        <f>IF('INFO SHEET'!C53&lt;&gt;"",'INFO SHEET'!C53,"")</f>
        <v/>
      </c>
      <c r="C12" s="150">
        <f>+'INFO SHEET'!D53</f>
        <v>0</v>
      </c>
      <c r="D12" s="11">
        <f>+C12*'INFO SHEET'!$D$2</f>
        <v>0</v>
      </c>
      <c r="E12" s="11">
        <f>'INFO SHEET'!Y53</f>
        <v>0</v>
      </c>
      <c r="F12" s="68" t="str">
        <f>IF('INFO SHEET'!E53&lt;&gt;"",'INFO SHEET'!E53,"0")</f>
        <v>0</v>
      </c>
      <c r="G12" s="151" t="str">
        <f>IF('INFO SHEET'!F53&lt;&gt;"",'INFO SHEET'!F53,"0")</f>
        <v>0</v>
      </c>
      <c r="H12" s="68" t="str">
        <f>IF('INFO SHEET'!G53&lt;&gt;"",'INFO SHEET'!G53,"0")</f>
        <v>0</v>
      </c>
      <c r="I12" s="11">
        <f>(F12*'INFO SHEET'!$E$4)+(G12*'INFO SHEET'!$F$4)+(H12*'INFO SHEET'!$G$4)</f>
        <v>0</v>
      </c>
      <c r="J12" s="69"/>
      <c r="K12" s="11">
        <f t="shared" si="0"/>
        <v>0</v>
      </c>
      <c r="L12" s="11">
        <f>+K12*'VAT ADJUSTMENT'!$D$3</f>
        <v>0</v>
      </c>
      <c r="M12" s="69"/>
      <c r="N12" s="11">
        <f t="shared" si="1"/>
        <v>0</v>
      </c>
      <c r="O12" s="11">
        <f>+N12*'VAT ADJUSTMENT'!$C$4</f>
        <v>0</v>
      </c>
      <c r="P12" s="42">
        <f t="shared" si="2"/>
        <v>0</v>
      </c>
      <c r="R12" s="11">
        <f t="shared" si="3"/>
        <v>0</v>
      </c>
      <c r="S12" s="11">
        <f>IF('INFO SHEET'!L53="Card", AC12, IF('INFO SHEET'!L53="Cash", AD12, IF('INFO SHEET'!L53="cheque", AE12, IF('INFO SHEET'!L53="Bank Transfer",AF12, IF('INFO SHEET'!L53=0,0)))))</f>
        <v>0</v>
      </c>
      <c r="T12" s="42">
        <f t="shared" si="4"/>
        <v>0</v>
      </c>
      <c r="W12" s="11">
        <f>IF('INFO SHEET'!$L53="Card",R12,0)</f>
        <v>0</v>
      </c>
      <c r="X12" s="11">
        <f>IF('INFO SHEET'!L53="Cash",R12,0)</f>
        <v>0</v>
      </c>
      <c r="Y12" s="11">
        <f>IF('INFO SHEET'!L53="Cheque",R12,0)</f>
        <v>0</v>
      </c>
      <c r="Z12" s="11">
        <f>IF('INFO SHEET'!L53="Bank Transfer",R12,0)</f>
        <v>0</v>
      </c>
      <c r="AA12" s="11"/>
      <c r="AC12" s="11">
        <f>+$W12*'Dropdown payment'!$B$1</f>
        <v>0</v>
      </c>
      <c r="AD12" s="11">
        <f>$X12*'Dropdown payment'!$B$2</f>
        <v>0</v>
      </c>
      <c r="AE12" s="11">
        <f>$Y12*'Dropdown payment'!$B$3</f>
        <v>0</v>
      </c>
      <c r="AF12" s="11">
        <f>$Z12*'Dropdown payment'!$B$4</f>
        <v>0</v>
      </c>
      <c r="AG12" s="11">
        <f>$AA12*'Dropdown payment'!$B$5</f>
        <v>0</v>
      </c>
    </row>
    <row r="13" spans="1:33" x14ac:dyDescent="0.3">
      <c r="A13" s="10">
        <f>'INFO SHEET'!B54</f>
        <v>46</v>
      </c>
      <c r="B13" s="149" t="str">
        <f>IF('INFO SHEET'!C54&lt;&gt;"",'INFO SHEET'!C54,"")</f>
        <v/>
      </c>
      <c r="C13" s="150">
        <f>+'INFO SHEET'!D54</f>
        <v>0</v>
      </c>
      <c r="D13" s="11">
        <f>+C13*'INFO SHEET'!$D$2</f>
        <v>0</v>
      </c>
      <c r="E13" s="11">
        <f>'INFO SHEET'!Y54</f>
        <v>0</v>
      </c>
      <c r="F13" s="68" t="str">
        <f>IF('INFO SHEET'!E54&lt;&gt;"",'INFO SHEET'!E54,"0")</f>
        <v>0</v>
      </c>
      <c r="G13" s="151" t="str">
        <f>IF('INFO SHEET'!F54&lt;&gt;"",'INFO SHEET'!F54,"0")</f>
        <v>0</v>
      </c>
      <c r="H13" s="68" t="str">
        <f>IF('INFO SHEET'!G54&lt;&gt;"",'INFO SHEET'!G54,"0")</f>
        <v>0</v>
      </c>
      <c r="I13" s="11">
        <f>(F13*'INFO SHEET'!$E$4)+(G13*'INFO SHEET'!$F$4)+(H13*'INFO SHEET'!$G$4)</f>
        <v>0</v>
      </c>
      <c r="J13" s="69"/>
      <c r="K13" s="11">
        <f t="shared" si="0"/>
        <v>0</v>
      </c>
      <c r="L13" s="11">
        <f>+K13*'VAT ADJUSTMENT'!$D$3</f>
        <v>0</v>
      </c>
      <c r="M13" s="69"/>
      <c r="N13" s="11">
        <f t="shared" si="1"/>
        <v>0</v>
      </c>
      <c r="O13" s="11">
        <f>+N13*'VAT ADJUSTMENT'!$C$4</f>
        <v>0</v>
      </c>
      <c r="P13" s="42">
        <f t="shared" si="2"/>
        <v>0</v>
      </c>
      <c r="R13" s="11">
        <f t="shared" si="3"/>
        <v>0</v>
      </c>
      <c r="S13" s="11">
        <f>IF('INFO SHEET'!L54="Card", AC13, IF('INFO SHEET'!L54="Cash", AD13, IF('INFO SHEET'!L54="cheque", AE13, IF('INFO SHEET'!L54="Bank Transfer",AF13, IF('INFO SHEET'!L54=0,0)))))</f>
        <v>0</v>
      </c>
      <c r="T13" s="42">
        <f t="shared" si="4"/>
        <v>0</v>
      </c>
      <c r="W13" s="11">
        <f>IF('INFO SHEET'!$L54="Card",R13,0)</f>
        <v>0</v>
      </c>
      <c r="X13" s="11">
        <f>IF('INFO SHEET'!L54="Cash",R13,0)</f>
        <v>0</v>
      </c>
      <c r="Y13" s="11">
        <f>IF('INFO SHEET'!L54="Cheque",R13,0)</f>
        <v>0</v>
      </c>
      <c r="Z13" s="11">
        <f>IF('INFO SHEET'!L54="Bank Transfer",R13,0)</f>
        <v>0</v>
      </c>
      <c r="AA13" s="11"/>
      <c r="AC13" s="11">
        <f>+$W13*'Dropdown payment'!$B$1</f>
        <v>0</v>
      </c>
      <c r="AD13" s="11">
        <f>$X13*'Dropdown payment'!$B$2</f>
        <v>0</v>
      </c>
      <c r="AE13" s="11">
        <f>$Y13*'Dropdown payment'!$B$3</f>
        <v>0</v>
      </c>
      <c r="AF13" s="11">
        <f>$Z13*'Dropdown payment'!$B$4</f>
        <v>0</v>
      </c>
      <c r="AG13" s="11">
        <f>$AA13*'Dropdown payment'!$B$5</f>
        <v>0</v>
      </c>
    </row>
    <row r="14" spans="1:33" x14ac:dyDescent="0.3">
      <c r="A14" s="10">
        <f>'INFO SHEET'!B55</f>
        <v>47</v>
      </c>
      <c r="B14" s="149" t="str">
        <f>IF('INFO SHEET'!C55&lt;&gt;"",'INFO SHEET'!C55,"")</f>
        <v/>
      </c>
      <c r="C14" s="150">
        <f>+'INFO SHEET'!D55</f>
        <v>0</v>
      </c>
      <c r="D14" s="11">
        <f>+C14*'INFO SHEET'!$D$2</f>
        <v>0</v>
      </c>
      <c r="E14" s="11">
        <f>'INFO SHEET'!Y55</f>
        <v>0</v>
      </c>
      <c r="F14" s="68" t="str">
        <f>IF('INFO SHEET'!E55&lt;&gt;"",'INFO SHEET'!E55,"0")</f>
        <v>0</v>
      </c>
      <c r="G14" s="151" t="str">
        <f>IF('INFO SHEET'!F55&lt;&gt;"",'INFO SHEET'!F55,"0")</f>
        <v>0</v>
      </c>
      <c r="H14" s="68" t="str">
        <f>IF('INFO SHEET'!G55&lt;&gt;"",'INFO SHEET'!G55,"0")</f>
        <v>0</v>
      </c>
      <c r="I14" s="11">
        <f>(F14*'INFO SHEET'!$E$4)+(G14*'INFO SHEET'!$F$4)+(H14*'INFO SHEET'!$G$4)</f>
        <v>0</v>
      </c>
      <c r="J14" s="69"/>
      <c r="K14" s="11">
        <f t="shared" si="0"/>
        <v>0</v>
      </c>
      <c r="L14" s="11">
        <f>+K14*'VAT ADJUSTMENT'!$D$3</f>
        <v>0</v>
      </c>
      <c r="M14" s="69"/>
      <c r="N14" s="11">
        <f t="shared" si="1"/>
        <v>0</v>
      </c>
      <c r="O14" s="11">
        <f>+N14*'VAT ADJUSTMENT'!$C$4</f>
        <v>0</v>
      </c>
      <c r="P14" s="42">
        <f t="shared" si="2"/>
        <v>0</v>
      </c>
      <c r="R14" s="11">
        <f t="shared" si="3"/>
        <v>0</v>
      </c>
      <c r="S14" s="11">
        <f>IF('INFO SHEET'!L55="Card", AC14, IF('INFO SHEET'!L55="Cash", AD14, IF('INFO SHEET'!L55="cheque", AE14, IF('INFO SHEET'!L55="Bank Transfer",AF14, IF('INFO SHEET'!L55=0,0)))))</f>
        <v>0</v>
      </c>
      <c r="T14" s="42">
        <f t="shared" si="4"/>
        <v>0</v>
      </c>
      <c r="W14" s="11">
        <f>IF('INFO SHEET'!$L55="Card",R14,0)</f>
        <v>0</v>
      </c>
      <c r="X14" s="11">
        <f>IF('INFO SHEET'!L55="Cash",R14,0)</f>
        <v>0</v>
      </c>
      <c r="Y14" s="11">
        <f>IF('INFO SHEET'!L55="Cheque",R14,0)</f>
        <v>0</v>
      </c>
      <c r="Z14" s="11">
        <f>IF('INFO SHEET'!L55="Bank Transfer",R14,0)</f>
        <v>0</v>
      </c>
      <c r="AA14" s="11"/>
      <c r="AC14" s="11">
        <f>+$W14*'Dropdown payment'!$B$1</f>
        <v>0</v>
      </c>
      <c r="AD14" s="11">
        <f>$X14*'Dropdown payment'!$B$2</f>
        <v>0</v>
      </c>
      <c r="AE14" s="11">
        <f>$Y14*'Dropdown payment'!$B$3</f>
        <v>0</v>
      </c>
      <c r="AF14" s="11">
        <f>$Z14*'Dropdown payment'!$B$4</f>
        <v>0</v>
      </c>
      <c r="AG14" s="11">
        <f>$AA14*'Dropdown payment'!$B$5</f>
        <v>0</v>
      </c>
    </row>
    <row r="15" spans="1:33" x14ac:dyDescent="0.3">
      <c r="A15" s="10">
        <f>'INFO SHEET'!B56</f>
        <v>48</v>
      </c>
      <c r="B15" s="149" t="str">
        <f>IF('INFO SHEET'!C56&lt;&gt;"",'INFO SHEET'!C56,"")</f>
        <v/>
      </c>
      <c r="C15" s="150">
        <f>+'INFO SHEET'!D56</f>
        <v>0</v>
      </c>
      <c r="D15" s="11">
        <f>+C15*'INFO SHEET'!$D$2</f>
        <v>0</v>
      </c>
      <c r="E15" s="11">
        <f>'INFO SHEET'!Y56</f>
        <v>0</v>
      </c>
      <c r="F15" s="68" t="str">
        <f>IF('INFO SHEET'!E56&lt;&gt;"",'INFO SHEET'!E56,"0")</f>
        <v>0</v>
      </c>
      <c r="G15" s="151" t="str">
        <f>IF('INFO SHEET'!F56&lt;&gt;"",'INFO SHEET'!F56,"0")</f>
        <v>0</v>
      </c>
      <c r="H15" s="68" t="str">
        <f>IF('INFO SHEET'!G56&lt;&gt;"",'INFO SHEET'!G56,"0")</f>
        <v>0</v>
      </c>
      <c r="I15" s="11">
        <f>(F15*'INFO SHEET'!$E$4)+(G15*'INFO SHEET'!$F$4)+(H15*'INFO SHEET'!$G$4)</f>
        <v>0</v>
      </c>
      <c r="J15" s="69"/>
      <c r="K15" s="11">
        <f t="shared" si="0"/>
        <v>0</v>
      </c>
      <c r="L15" s="11">
        <f>+K15*'VAT ADJUSTMENT'!$D$3</f>
        <v>0</v>
      </c>
      <c r="M15" s="69"/>
      <c r="N15" s="11">
        <f t="shared" si="1"/>
        <v>0</v>
      </c>
      <c r="O15" s="11">
        <f>+N15*'VAT ADJUSTMENT'!$C$4</f>
        <v>0</v>
      </c>
      <c r="P15" s="42">
        <f t="shared" si="2"/>
        <v>0</v>
      </c>
      <c r="R15" s="11">
        <f t="shared" si="3"/>
        <v>0</v>
      </c>
      <c r="S15" s="11">
        <f>IF('INFO SHEET'!L56="Card", AC15, IF('INFO SHEET'!L56="Cash", AD15, IF('INFO SHEET'!L56="cheque", AE15, IF('INFO SHEET'!L56="Bank Transfer",AF15, IF('INFO SHEET'!L56=0,0)))))</f>
        <v>0</v>
      </c>
      <c r="T15" s="42">
        <f t="shared" si="4"/>
        <v>0</v>
      </c>
      <c r="W15" s="11">
        <f>IF('INFO SHEET'!$L56="Card",R15,0)</f>
        <v>0</v>
      </c>
      <c r="X15" s="11">
        <f>IF('INFO SHEET'!L56="Cash",R15,0)</f>
        <v>0</v>
      </c>
      <c r="Y15" s="11">
        <f>IF('INFO SHEET'!L56="Cheque",R15,0)</f>
        <v>0</v>
      </c>
      <c r="Z15" s="11">
        <f>IF('INFO SHEET'!L56="Bank Transfer",R15,0)</f>
        <v>0</v>
      </c>
      <c r="AA15" s="11"/>
      <c r="AC15" s="11">
        <f>+$W15*'Dropdown payment'!$B$1</f>
        <v>0</v>
      </c>
      <c r="AD15" s="11">
        <f>$X15*'Dropdown payment'!$B$2</f>
        <v>0</v>
      </c>
      <c r="AE15" s="11">
        <f>$Y15*'Dropdown payment'!$B$3</f>
        <v>0</v>
      </c>
      <c r="AF15" s="11">
        <f>$Z15*'Dropdown payment'!$B$4</f>
        <v>0</v>
      </c>
      <c r="AG15" s="11">
        <f>$AA15*'Dropdown payment'!$B$5</f>
        <v>0</v>
      </c>
    </row>
    <row r="16" spans="1:33" x14ac:dyDescent="0.3">
      <c r="A16" s="10">
        <f>'INFO SHEET'!B57</f>
        <v>49</v>
      </c>
      <c r="B16" s="149" t="str">
        <f>IF('INFO SHEET'!C57&lt;&gt;"",'INFO SHEET'!C57,"")</f>
        <v/>
      </c>
      <c r="C16" s="150">
        <f>+'INFO SHEET'!D57</f>
        <v>0</v>
      </c>
      <c r="D16" s="11">
        <f>+C16*'INFO SHEET'!$D$2</f>
        <v>0</v>
      </c>
      <c r="E16" s="11">
        <f>'INFO SHEET'!Y57</f>
        <v>0</v>
      </c>
      <c r="F16" s="68" t="str">
        <f>IF('INFO SHEET'!E57&lt;&gt;"",'INFO SHEET'!E57,"0")</f>
        <v>0</v>
      </c>
      <c r="G16" s="151" t="str">
        <f>IF('INFO SHEET'!F57&lt;&gt;"",'INFO SHEET'!F57,"0")</f>
        <v>0</v>
      </c>
      <c r="H16" s="68" t="str">
        <f>IF('INFO SHEET'!G57&lt;&gt;"",'INFO SHEET'!G57,"0")</f>
        <v>0</v>
      </c>
      <c r="I16" s="11">
        <f>(F16*'INFO SHEET'!$E$4)+(G16*'INFO SHEET'!$F$4)+(H16*'INFO SHEET'!$G$4)</f>
        <v>0</v>
      </c>
      <c r="J16" s="69"/>
      <c r="K16" s="11">
        <f t="shared" si="0"/>
        <v>0</v>
      </c>
      <c r="L16" s="11">
        <f>+K16*'VAT ADJUSTMENT'!$D$3</f>
        <v>0</v>
      </c>
      <c r="M16" s="69"/>
      <c r="N16" s="11">
        <f t="shared" si="1"/>
        <v>0</v>
      </c>
      <c r="O16" s="11">
        <f>+N16*'VAT ADJUSTMENT'!$C$4</f>
        <v>0</v>
      </c>
      <c r="P16" s="42">
        <f t="shared" si="2"/>
        <v>0</v>
      </c>
      <c r="R16" s="11">
        <f t="shared" si="3"/>
        <v>0</v>
      </c>
      <c r="S16" s="11">
        <f>IF('INFO SHEET'!L57="Card", AC16, IF('INFO SHEET'!L57="Cash", AD16, IF('INFO SHEET'!L57="cheque", AE16, IF('INFO SHEET'!L57="Bank Transfer",AF16, IF('INFO SHEET'!L57=0,0)))))</f>
        <v>0</v>
      </c>
      <c r="T16" s="42">
        <f t="shared" si="4"/>
        <v>0</v>
      </c>
      <c r="W16" s="11">
        <f>IF('INFO SHEET'!$L57="Card",R16,0)</f>
        <v>0</v>
      </c>
      <c r="X16" s="11">
        <f>IF('INFO SHEET'!L57="Cash",R16,0)</f>
        <v>0</v>
      </c>
      <c r="Y16" s="11">
        <f>IF('INFO SHEET'!L57="Cheque",R16,0)</f>
        <v>0</v>
      </c>
      <c r="Z16" s="11">
        <f>IF('INFO SHEET'!L57="Bank Transfer",R16,0)</f>
        <v>0</v>
      </c>
      <c r="AA16" s="11"/>
      <c r="AC16" s="11">
        <f>+$W16*'Dropdown payment'!$B$1</f>
        <v>0</v>
      </c>
      <c r="AD16" s="11">
        <f>$X16*'Dropdown payment'!$B$2</f>
        <v>0</v>
      </c>
      <c r="AE16" s="11">
        <f>$Y16*'Dropdown payment'!$B$3</f>
        <v>0</v>
      </c>
      <c r="AF16" s="11">
        <f>$Z16*'Dropdown payment'!$B$4</f>
        <v>0</v>
      </c>
      <c r="AG16" s="11">
        <f>$AA16*'Dropdown payment'!$B$5</f>
        <v>0</v>
      </c>
    </row>
    <row r="17" spans="1:33" x14ac:dyDescent="0.3">
      <c r="A17" s="10">
        <f>'INFO SHEET'!B58</f>
        <v>50</v>
      </c>
      <c r="B17" s="149" t="str">
        <f>IF('INFO SHEET'!C58&lt;&gt;"",'INFO SHEET'!C58,"")</f>
        <v/>
      </c>
      <c r="C17" s="150">
        <f>+'INFO SHEET'!D58</f>
        <v>0</v>
      </c>
      <c r="D17" s="11">
        <f>+C17*'INFO SHEET'!$D$2</f>
        <v>0</v>
      </c>
      <c r="E17" s="11">
        <f>'INFO SHEET'!Y58</f>
        <v>0</v>
      </c>
      <c r="F17" s="68" t="str">
        <f>IF('INFO SHEET'!E58&lt;&gt;"",'INFO SHEET'!E58,"0")</f>
        <v>0</v>
      </c>
      <c r="G17" s="151" t="str">
        <f>IF('INFO SHEET'!F58&lt;&gt;"",'INFO SHEET'!F58,"0")</f>
        <v>0</v>
      </c>
      <c r="H17" s="68" t="str">
        <f>IF('INFO SHEET'!G58&lt;&gt;"",'INFO SHEET'!G58,"0")</f>
        <v>0</v>
      </c>
      <c r="I17" s="11">
        <f>(F17*'INFO SHEET'!$E$4)+(G17*'INFO SHEET'!$F$4)+(H17*'INFO SHEET'!$G$4)</f>
        <v>0</v>
      </c>
      <c r="J17" s="69"/>
      <c r="K17" s="11">
        <f t="shared" si="0"/>
        <v>0</v>
      </c>
      <c r="L17" s="11">
        <f>+K17*'VAT ADJUSTMENT'!$D$3</f>
        <v>0</v>
      </c>
      <c r="M17" s="69"/>
      <c r="N17" s="11">
        <f t="shared" si="1"/>
        <v>0</v>
      </c>
      <c r="O17" s="11">
        <f>+N17*'VAT ADJUSTMENT'!$C$4</f>
        <v>0</v>
      </c>
      <c r="P17" s="42">
        <f t="shared" si="2"/>
        <v>0</v>
      </c>
      <c r="R17" s="11">
        <f t="shared" si="3"/>
        <v>0</v>
      </c>
      <c r="S17" s="11">
        <f>IF('INFO SHEET'!L58="Card", AC17, IF('INFO SHEET'!L58="Cash", AD17, IF('INFO SHEET'!L58="cheque", AE17, IF('INFO SHEET'!L58="Bank Transfer",AF17, IF('INFO SHEET'!L58=0,0)))))</f>
        <v>0</v>
      </c>
      <c r="T17" s="42">
        <f t="shared" si="4"/>
        <v>0</v>
      </c>
      <c r="W17" s="11">
        <f>IF('INFO SHEET'!$L58="Card",R17,0)</f>
        <v>0</v>
      </c>
      <c r="X17" s="11">
        <f>IF('INFO SHEET'!L58="Cash",R17,0)</f>
        <v>0</v>
      </c>
      <c r="Y17" s="11">
        <f>IF('INFO SHEET'!L58="Cheque",R17,0)</f>
        <v>0</v>
      </c>
      <c r="Z17" s="11">
        <f>IF('INFO SHEET'!L58="Bank Transfer",R17,0)</f>
        <v>0</v>
      </c>
      <c r="AA17" s="11"/>
      <c r="AC17" s="11">
        <f>+$W17*'Dropdown payment'!$B$1</f>
        <v>0</v>
      </c>
      <c r="AD17" s="11">
        <f>$X17*'Dropdown payment'!$B$2</f>
        <v>0</v>
      </c>
      <c r="AE17" s="11">
        <f>$Y17*'Dropdown payment'!$B$3</f>
        <v>0</v>
      </c>
      <c r="AF17" s="11">
        <f>$Z17*'Dropdown payment'!$B$4</f>
        <v>0</v>
      </c>
      <c r="AG17" s="11">
        <f>$AA17*'Dropdown payment'!$B$5</f>
        <v>0</v>
      </c>
    </row>
    <row r="18" spans="1:33" x14ac:dyDescent="0.3">
      <c r="A18" s="10">
        <f>'INFO SHEET'!B59</f>
        <v>51</v>
      </c>
      <c r="B18" s="149" t="str">
        <f>IF('INFO SHEET'!C59&lt;&gt;"",'INFO SHEET'!C59,"")</f>
        <v/>
      </c>
      <c r="C18" s="150">
        <f>+'INFO SHEET'!D59</f>
        <v>0</v>
      </c>
      <c r="D18" s="11">
        <f>+C18*'INFO SHEET'!$D$2</f>
        <v>0</v>
      </c>
      <c r="E18" s="11">
        <f>'INFO SHEET'!Y59</f>
        <v>0</v>
      </c>
      <c r="F18" s="68" t="str">
        <f>IF('INFO SHEET'!E59&lt;&gt;"",'INFO SHEET'!E59,"0")</f>
        <v>0</v>
      </c>
      <c r="G18" s="151" t="str">
        <f>IF('INFO SHEET'!F59&lt;&gt;"",'INFO SHEET'!F59,"0")</f>
        <v>0</v>
      </c>
      <c r="H18" s="68" t="str">
        <f>IF('INFO SHEET'!G59&lt;&gt;"",'INFO SHEET'!G59,"0")</f>
        <v>0</v>
      </c>
      <c r="I18" s="11">
        <f>(F18*'INFO SHEET'!$E$4)+(G18*'INFO SHEET'!$F$4)+(H18*'INFO SHEET'!$G$4)</f>
        <v>0</v>
      </c>
      <c r="J18" s="69"/>
      <c r="K18" s="11">
        <f t="shared" si="0"/>
        <v>0</v>
      </c>
      <c r="L18" s="11">
        <f>+K18*'VAT ADJUSTMENT'!$D$3</f>
        <v>0</v>
      </c>
      <c r="M18" s="69"/>
      <c r="N18" s="11">
        <f t="shared" si="1"/>
        <v>0</v>
      </c>
      <c r="O18" s="11">
        <f>+N18*'VAT ADJUSTMENT'!$C$4</f>
        <v>0</v>
      </c>
      <c r="P18" s="42">
        <f t="shared" si="2"/>
        <v>0</v>
      </c>
      <c r="R18" s="11">
        <f t="shared" si="3"/>
        <v>0</v>
      </c>
      <c r="S18" s="11">
        <f>IF('INFO SHEET'!L59="Card", AC18, IF('INFO SHEET'!L59="Cash", AD18, IF('INFO SHEET'!L59="cheque", AE18, IF('INFO SHEET'!L59="Bank Transfer",AF18, IF('INFO SHEET'!L59=0,0)))))</f>
        <v>0</v>
      </c>
      <c r="T18" s="42">
        <f t="shared" si="4"/>
        <v>0</v>
      </c>
      <c r="W18" s="11">
        <f>IF('INFO SHEET'!$L59="Card",R18,0)</f>
        <v>0</v>
      </c>
      <c r="X18" s="11">
        <f>IF('INFO SHEET'!L59="Cash",R18,0)</f>
        <v>0</v>
      </c>
      <c r="Y18" s="11">
        <f>IF('INFO SHEET'!L59="Cheque",R18,0)</f>
        <v>0</v>
      </c>
      <c r="Z18" s="11">
        <f>IF('INFO SHEET'!L59="Bank Transfer",R18,0)</f>
        <v>0</v>
      </c>
      <c r="AA18" s="11"/>
      <c r="AC18" s="11">
        <f>+$W18*'Dropdown payment'!$B$1</f>
        <v>0</v>
      </c>
      <c r="AD18" s="11">
        <f>$X18*'Dropdown payment'!$B$2</f>
        <v>0</v>
      </c>
      <c r="AE18" s="11">
        <f>$Y18*'Dropdown payment'!$B$3</f>
        <v>0</v>
      </c>
      <c r="AF18" s="11">
        <f>$Z18*'Dropdown payment'!$B$4</f>
        <v>0</v>
      </c>
      <c r="AG18" s="11">
        <f>$AA18*'Dropdown payment'!$B$5</f>
        <v>0</v>
      </c>
    </row>
    <row r="19" spans="1:33" x14ac:dyDescent="0.3">
      <c r="A19" s="10">
        <f>'INFO SHEET'!B60</f>
        <v>52</v>
      </c>
      <c r="B19" s="149" t="str">
        <f>IF('INFO SHEET'!C60&lt;&gt;"",'INFO SHEET'!C60,"")</f>
        <v/>
      </c>
      <c r="C19" s="150">
        <f>+'INFO SHEET'!D60</f>
        <v>0</v>
      </c>
      <c r="D19" s="11">
        <f>+C19*'INFO SHEET'!$D$2</f>
        <v>0</v>
      </c>
      <c r="E19" s="11">
        <f>'INFO SHEET'!Y60</f>
        <v>0</v>
      </c>
      <c r="F19" s="68" t="str">
        <f>IF('INFO SHEET'!E60&lt;&gt;"",'INFO SHEET'!E60,"0")</f>
        <v>0</v>
      </c>
      <c r="G19" s="151" t="str">
        <f>IF('INFO SHEET'!F60&lt;&gt;"",'INFO SHEET'!F60,"0")</f>
        <v>0</v>
      </c>
      <c r="H19" s="68" t="str">
        <f>IF('INFO SHEET'!G60&lt;&gt;"",'INFO SHEET'!G60,"0")</f>
        <v>0</v>
      </c>
      <c r="I19" s="11">
        <f>(F19*'INFO SHEET'!$E$4)+(G19*'INFO SHEET'!$F$4)+(H19*'INFO SHEET'!$G$4)</f>
        <v>0</v>
      </c>
      <c r="J19" s="69"/>
      <c r="K19" s="11">
        <f t="shared" si="0"/>
        <v>0</v>
      </c>
      <c r="L19" s="11">
        <f>+K19*'VAT ADJUSTMENT'!$D$3</f>
        <v>0</v>
      </c>
      <c r="M19" s="69"/>
      <c r="N19" s="11">
        <f t="shared" si="1"/>
        <v>0</v>
      </c>
      <c r="O19" s="11">
        <f>+N19*'VAT ADJUSTMENT'!$C$4</f>
        <v>0</v>
      </c>
      <c r="P19" s="42">
        <f t="shared" si="2"/>
        <v>0</v>
      </c>
      <c r="R19" s="11">
        <f t="shared" si="3"/>
        <v>0</v>
      </c>
      <c r="S19" s="11">
        <f>IF('INFO SHEET'!L60="Card", AC19, IF('INFO SHEET'!L60="Cash", AD19, IF('INFO SHEET'!L60="cheque", AE19, IF('INFO SHEET'!L60="Bank Transfer",AF19, IF('INFO SHEET'!L60=0,0)))))</f>
        <v>0</v>
      </c>
      <c r="T19" s="42">
        <f t="shared" si="4"/>
        <v>0</v>
      </c>
      <c r="W19" s="11">
        <f>IF('INFO SHEET'!$L60="Card",R19,0)</f>
        <v>0</v>
      </c>
      <c r="X19" s="11">
        <f>IF('INFO SHEET'!L60="Cash",R19,0)</f>
        <v>0</v>
      </c>
      <c r="Y19" s="11">
        <f>IF('INFO SHEET'!L60="Cheque",R19,0)</f>
        <v>0</v>
      </c>
      <c r="Z19" s="11">
        <f>IF('INFO SHEET'!L60="Bank Transfer",R19,0)</f>
        <v>0</v>
      </c>
      <c r="AA19" s="11"/>
      <c r="AC19" s="11">
        <f>+$W19*'Dropdown payment'!$B$1</f>
        <v>0</v>
      </c>
      <c r="AD19" s="11">
        <f>$X19*'Dropdown payment'!$B$2</f>
        <v>0</v>
      </c>
      <c r="AE19" s="11">
        <f>$Y19*'Dropdown payment'!$B$3</f>
        <v>0</v>
      </c>
      <c r="AF19" s="11">
        <f>$Z19*'Dropdown payment'!$B$4</f>
        <v>0</v>
      </c>
      <c r="AG19" s="11">
        <f>$AA19*'Dropdown payment'!$B$5</f>
        <v>0</v>
      </c>
    </row>
    <row r="20" spans="1:33" x14ac:dyDescent="0.3">
      <c r="A20" s="10">
        <f>'INFO SHEET'!B61</f>
        <v>53</v>
      </c>
      <c r="B20" s="149" t="str">
        <f>IF('INFO SHEET'!C61&lt;&gt;"",'INFO SHEET'!C61,"")</f>
        <v/>
      </c>
      <c r="C20" s="150">
        <f>+'INFO SHEET'!D61</f>
        <v>0</v>
      </c>
      <c r="D20" s="11">
        <f>+C20*'INFO SHEET'!$D$2</f>
        <v>0</v>
      </c>
      <c r="E20" s="11">
        <f>'INFO SHEET'!Y61</f>
        <v>0</v>
      </c>
      <c r="F20" s="68" t="str">
        <f>IF('INFO SHEET'!E61&lt;&gt;"",'INFO SHEET'!E61,"0")</f>
        <v>0</v>
      </c>
      <c r="G20" s="151" t="str">
        <f>IF('INFO SHEET'!F61&lt;&gt;"",'INFO SHEET'!F61,"0")</f>
        <v>0</v>
      </c>
      <c r="H20" s="68" t="str">
        <f>IF('INFO SHEET'!G61&lt;&gt;"",'INFO SHEET'!G61,"0")</f>
        <v>0</v>
      </c>
      <c r="I20" s="11">
        <f>(F20*'INFO SHEET'!$E$4)+(G20*'INFO SHEET'!$F$4)+(H20*'INFO SHEET'!$G$4)</f>
        <v>0</v>
      </c>
      <c r="J20" s="69"/>
      <c r="K20" s="11">
        <f t="shared" si="0"/>
        <v>0</v>
      </c>
      <c r="L20" s="11">
        <f>+K20*'VAT ADJUSTMENT'!$D$3</f>
        <v>0</v>
      </c>
      <c r="M20" s="69"/>
      <c r="N20" s="11">
        <f t="shared" si="1"/>
        <v>0</v>
      </c>
      <c r="O20" s="11">
        <f>+N20*'VAT ADJUSTMENT'!$C$4</f>
        <v>0</v>
      </c>
      <c r="P20" s="42">
        <f t="shared" si="2"/>
        <v>0</v>
      </c>
      <c r="R20" s="11">
        <f t="shared" si="3"/>
        <v>0</v>
      </c>
      <c r="S20" s="11">
        <f>IF('INFO SHEET'!L61="Card", AC20, IF('INFO SHEET'!L61="Cash", AD20, IF('INFO SHEET'!L61="cheque", AE20, IF('INFO SHEET'!L61="Bank Transfer",AF20, IF('INFO SHEET'!L61=0,0)))))</f>
        <v>0</v>
      </c>
      <c r="T20" s="42">
        <f t="shared" si="4"/>
        <v>0</v>
      </c>
      <c r="W20" s="11">
        <f>IF('INFO SHEET'!$L61="Card",R20,0)</f>
        <v>0</v>
      </c>
      <c r="X20" s="11">
        <f>IF('INFO SHEET'!L61="Cash",R20,0)</f>
        <v>0</v>
      </c>
      <c r="Y20" s="11">
        <f>IF('INFO SHEET'!L61="Cheque",R20,0)</f>
        <v>0</v>
      </c>
      <c r="Z20" s="11">
        <f>IF('INFO SHEET'!L61="Bank Transfer",R20,0)</f>
        <v>0</v>
      </c>
      <c r="AA20" s="11"/>
      <c r="AC20" s="11">
        <f>+$W20*'Dropdown payment'!$B$1</f>
        <v>0</v>
      </c>
      <c r="AD20" s="11">
        <f>$X20*'Dropdown payment'!$B$2</f>
        <v>0</v>
      </c>
      <c r="AE20" s="11">
        <f>$Y20*'Dropdown payment'!$B$3</f>
        <v>0</v>
      </c>
      <c r="AF20" s="11">
        <f>$Z20*'Dropdown payment'!$B$4</f>
        <v>0</v>
      </c>
      <c r="AG20" s="11">
        <f>$AA20*'Dropdown payment'!$B$5</f>
        <v>0</v>
      </c>
    </row>
    <row r="21" spans="1:33" x14ac:dyDescent="0.3">
      <c r="A21" s="10">
        <f>'INFO SHEET'!B62</f>
        <v>54</v>
      </c>
      <c r="B21" s="149" t="str">
        <f>IF('INFO SHEET'!C62&lt;&gt;"",'INFO SHEET'!C62,"")</f>
        <v/>
      </c>
      <c r="C21" s="150">
        <f>+'INFO SHEET'!D62</f>
        <v>0</v>
      </c>
      <c r="D21" s="11">
        <f>+C21*'INFO SHEET'!$D$2</f>
        <v>0</v>
      </c>
      <c r="E21" s="11">
        <f>'INFO SHEET'!Y62</f>
        <v>0</v>
      </c>
      <c r="F21" s="68" t="str">
        <f>IF('INFO SHEET'!E62&lt;&gt;"",'INFO SHEET'!E62,"0")</f>
        <v>0</v>
      </c>
      <c r="G21" s="151" t="str">
        <f>IF('INFO SHEET'!F62&lt;&gt;"",'INFO SHEET'!F62,"0")</f>
        <v>0</v>
      </c>
      <c r="H21" s="68" t="str">
        <f>IF('INFO SHEET'!G62&lt;&gt;"",'INFO SHEET'!G62,"0")</f>
        <v>0</v>
      </c>
      <c r="I21" s="11">
        <f>(F21*'INFO SHEET'!$E$4)+(G21*'INFO SHEET'!$F$4)+(H21*'INFO SHEET'!$G$4)</f>
        <v>0</v>
      </c>
      <c r="J21" s="69"/>
      <c r="K21" s="11">
        <f t="shared" si="0"/>
        <v>0</v>
      </c>
      <c r="L21" s="11">
        <f>+K21*'VAT ADJUSTMENT'!$D$3</f>
        <v>0</v>
      </c>
      <c r="M21" s="69"/>
      <c r="N21" s="11">
        <f t="shared" si="1"/>
        <v>0</v>
      </c>
      <c r="O21" s="11">
        <f>+N21*'VAT ADJUSTMENT'!$C$4</f>
        <v>0</v>
      </c>
      <c r="P21" s="42">
        <f t="shared" si="2"/>
        <v>0</v>
      </c>
      <c r="R21" s="11">
        <f t="shared" si="3"/>
        <v>0</v>
      </c>
      <c r="S21" s="11">
        <f>IF('INFO SHEET'!L62="Card", AC21, IF('INFO SHEET'!L62="Cash", AD21, IF('INFO SHEET'!L62="cheque", AE21, IF('INFO SHEET'!L62="Bank Transfer",AF21, IF('INFO SHEET'!L62=0,0)))))</f>
        <v>0</v>
      </c>
      <c r="T21" s="42">
        <f t="shared" si="4"/>
        <v>0</v>
      </c>
      <c r="W21" s="11">
        <f>IF('INFO SHEET'!$L62="Card",R21,0)</f>
        <v>0</v>
      </c>
      <c r="X21" s="11">
        <f>IF('INFO SHEET'!L62="Cash",R21,0)</f>
        <v>0</v>
      </c>
      <c r="Y21" s="11">
        <f>IF('INFO SHEET'!L62="Cheque",R21,0)</f>
        <v>0</v>
      </c>
      <c r="Z21" s="11">
        <f>IF('INFO SHEET'!L62="Bank Transfer",R21,0)</f>
        <v>0</v>
      </c>
      <c r="AA21" s="11"/>
      <c r="AC21" s="11">
        <f>+$W21*'Dropdown payment'!$B$1</f>
        <v>0</v>
      </c>
      <c r="AD21" s="11">
        <f>$X21*'Dropdown payment'!$B$2</f>
        <v>0</v>
      </c>
      <c r="AE21" s="11">
        <f>$Y21*'Dropdown payment'!$B$3</f>
        <v>0</v>
      </c>
      <c r="AF21" s="11">
        <f>$Z21*'Dropdown payment'!$B$4</f>
        <v>0</v>
      </c>
      <c r="AG21" s="11">
        <f>$AA21*'Dropdown payment'!$B$5</f>
        <v>0</v>
      </c>
    </row>
    <row r="22" spans="1:33" x14ac:dyDescent="0.3">
      <c r="A22" s="10">
        <f>'INFO SHEET'!B63</f>
        <v>55</v>
      </c>
      <c r="B22" s="149" t="str">
        <f>IF('INFO SHEET'!C63&lt;&gt;"",'INFO SHEET'!C63,"")</f>
        <v/>
      </c>
      <c r="C22" s="150">
        <f>+'INFO SHEET'!D63</f>
        <v>0</v>
      </c>
      <c r="D22" s="11">
        <f>+C22*'INFO SHEET'!$D$2</f>
        <v>0</v>
      </c>
      <c r="E22" s="11">
        <f>'INFO SHEET'!Y63</f>
        <v>0</v>
      </c>
      <c r="F22" s="68" t="str">
        <f>IF('INFO SHEET'!E63&lt;&gt;"",'INFO SHEET'!E63,"0")</f>
        <v>0</v>
      </c>
      <c r="G22" s="151" t="str">
        <f>IF('INFO SHEET'!F63&lt;&gt;"",'INFO SHEET'!F63,"0")</f>
        <v>0</v>
      </c>
      <c r="H22" s="68" t="str">
        <f>IF('INFO SHEET'!G63&lt;&gt;"",'INFO SHEET'!G63,"0")</f>
        <v>0</v>
      </c>
      <c r="I22" s="11">
        <f>(F22*'INFO SHEET'!$E$4)+(G22*'INFO SHEET'!$F$4)+(H22*'INFO SHEET'!$G$4)</f>
        <v>0</v>
      </c>
      <c r="J22" s="69"/>
      <c r="K22" s="11">
        <f t="shared" si="0"/>
        <v>0</v>
      </c>
      <c r="L22" s="11">
        <f>+K22*'VAT ADJUSTMENT'!$D$3</f>
        <v>0</v>
      </c>
      <c r="M22" s="69"/>
      <c r="N22" s="11">
        <f t="shared" si="1"/>
        <v>0</v>
      </c>
      <c r="O22" s="11">
        <f>+N22*'VAT ADJUSTMENT'!$C$4</f>
        <v>0</v>
      </c>
      <c r="P22" s="42">
        <f t="shared" si="2"/>
        <v>0</v>
      </c>
      <c r="R22" s="11">
        <f t="shared" si="3"/>
        <v>0</v>
      </c>
      <c r="S22" s="11">
        <f>IF('INFO SHEET'!L63="Card", AC22, IF('INFO SHEET'!L63="Cash", AD22, IF('INFO SHEET'!L63="cheque", AE22, IF('INFO SHEET'!L63="Bank Transfer",AF22, IF('INFO SHEET'!L63=0,0)))))</f>
        <v>0</v>
      </c>
      <c r="T22" s="42">
        <f t="shared" si="4"/>
        <v>0</v>
      </c>
      <c r="W22" s="11">
        <f>IF('INFO SHEET'!$L63="Card",R22,0)</f>
        <v>0</v>
      </c>
      <c r="X22" s="11">
        <f>IF('INFO SHEET'!L63="Cash",R22,0)</f>
        <v>0</v>
      </c>
      <c r="Y22" s="11">
        <f>IF('INFO SHEET'!L63="Cheque",R22,0)</f>
        <v>0</v>
      </c>
      <c r="Z22" s="11">
        <f>IF('INFO SHEET'!L63="Bank Transfer",R22,0)</f>
        <v>0</v>
      </c>
      <c r="AA22" s="11"/>
      <c r="AC22" s="11">
        <f>+$W22*'Dropdown payment'!$B$1</f>
        <v>0</v>
      </c>
      <c r="AD22" s="11">
        <f>$X22*'Dropdown payment'!$B$2</f>
        <v>0</v>
      </c>
      <c r="AE22" s="11">
        <f>$Y22*'Dropdown payment'!$B$3</f>
        <v>0</v>
      </c>
      <c r="AF22" s="11">
        <f>$Z22*'Dropdown payment'!$B$4</f>
        <v>0</v>
      </c>
      <c r="AG22" s="11">
        <f>$AA22*'Dropdown payment'!$B$5</f>
        <v>0</v>
      </c>
    </row>
    <row r="23" spans="1:33" x14ac:dyDescent="0.3">
      <c r="A23" s="10">
        <f>'INFO SHEET'!B64</f>
        <v>56</v>
      </c>
      <c r="B23" s="149" t="str">
        <f>IF('INFO SHEET'!C64&lt;&gt;"",'INFO SHEET'!C64,"")</f>
        <v/>
      </c>
      <c r="C23" s="150">
        <f>+'INFO SHEET'!D64</f>
        <v>0</v>
      </c>
      <c r="D23" s="11">
        <f>+C23*'INFO SHEET'!$D$2</f>
        <v>0</v>
      </c>
      <c r="E23" s="11">
        <f>'INFO SHEET'!Y64</f>
        <v>0</v>
      </c>
      <c r="F23" s="68" t="str">
        <f>IF('INFO SHEET'!E64&lt;&gt;"",'INFO SHEET'!E64,"0")</f>
        <v>0</v>
      </c>
      <c r="G23" s="151" t="str">
        <f>IF('INFO SHEET'!F64&lt;&gt;"",'INFO SHEET'!F64,"0")</f>
        <v>0</v>
      </c>
      <c r="H23" s="68" t="str">
        <f>IF('INFO SHEET'!G64&lt;&gt;"",'INFO SHEET'!G64,"0")</f>
        <v>0</v>
      </c>
      <c r="I23" s="11">
        <f>(F23*'INFO SHEET'!$E$4)+(G23*'INFO SHEET'!$F$4)+(H23*'INFO SHEET'!$G$4)</f>
        <v>0</v>
      </c>
      <c r="J23" s="69"/>
      <c r="K23" s="11">
        <f t="shared" si="0"/>
        <v>0</v>
      </c>
      <c r="L23" s="11">
        <f>+K23*'VAT ADJUSTMENT'!$D$3</f>
        <v>0</v>
      </c>
      <c r="M23" s="69"/>
      <c r="N23" s="11">
        <f t="shared" si="1"/>
        <v>0</v>
      </c>
      <c r="O23" s="11">
        <f>+N23*'VAT ADJUSTMENT'!$C$4</f>
        <v>0</v>
      </c>
      <c r="P23" s="42">
        <f t="shared" si="2"/>
        <v>0</v>
      </c>
      <c r="R23" s="11">
        <f t="shared" si="3"/>
        <v>0</v>
      </c>
      <c r="S23" s="11">
        <f>IF('INFO SHEET'!L64="Card", AC23, IF('INFO SHEET'!L64="Cash", AD23, IF('INFO SHEET'!L64="cheque", AE23, IF('INFO SHEET'!L64="Bank Transfer",AF23, IF('INFO SHEET'!L64=0,0)))))</f>
        <v>0</v>
      </c>
      <c r="T23" s="42">
        <f t="shared" si="4"/>
        <v>0</v>
      </c>
      <c r="W23" s="11">
        <f>IF('INFO SHEET'!$L64="Card",R23,0)</f>
        <v>0</v>
      </c>
      <c r="X23" s="11">
        <f>IF('INFO SHEET'!L64="Cash",R23,0)</f>
        <v>0</v>
      </c>
      <c r="Y23" s="11">
        <f>IF('INFO SHEET'!L64="Cheque",R23,0)</f>
        <v>0</v>
      </c>
      <c r="Z23" s="11">
        <f>IF('INFO SHEET'!L64="Bank Transfer",R23,0)</f>
        <v>0</v>
      </c>
      <c r="AA23" s="11"/>
      <c r="AC23" s="11">
        <f>+$W23*'Dropdown payment'!$B$1</f>
        <v>0</v>
      </c>
      <c r="AD23" s="11">
        <f>$X23*'Dropdown payment'!$B$2</f>
        <v>0</v>
      </c>
      <c r="AE23" s="11">
        <f>$Y23*'Dropdown payment'!$B$3</f>
        <v>0</v>
      </c>
      <c r="AF23" s="11">
        <f>$Z23*'Dropdown payment'!$B$4</f>
        <v>0</v>
      </c>
      <c r="AG23" s="11">
        <f>$AA23*'Dropdown payment'!$B$5</f>
        <v>0</v>
      </c>
    </row>
    <row r="24" spans="1:33" x14ac:dyDescent="0.3">
      <c r="A24" s="10">
        <f>'INFO SHEET'!B65</f>
        <v>57</v>
      </c>
      <c r="B24" s="149" t="str">
        <f>IF('INFO SHEET'!C65&lt;&gt;"",'INFO SHEET'!C65,"")</f>
        <v/>
      </c>
      <c r="C24" s="150">
        <f>+'INFO SHEET'!D65</f>
        <v>0</v>
      </c>
      <c r="D24" s="11">
        <f>+C24*'INFO SHEET'!$D$2</f>
        <v>0</v>
      </c>
      <c r="E24" s="11">
        <f>'INFO SHEET'!Y65</f>
        <v>0</v>
      </c>
      <c r="F24" s="68" t="str">
        <f>IF('INFO SHEET'!E65&lt;&gt;"",'INFO SHEET'!E65,"0")</f>
        <v>0</v>
      </c>
      <c r="G24" s="151" t="str">
        <f>IF('INFO SHEET'!F65&lt;&gt;"",'INFO SHEET'!F65,"0")</f>
        <v>0</v>
      </c>
      <c r="H24" s="68" t="str">
        <f>IF('INFO SHEET'!G65&lt;&gt;"",'INFO SHEET'!G65,"0")</f>
        <v>0</v>
      </c>
      <c r="I24" s="11">
        <f>(F24*'INFO SHEET'!$E$4)+(G24*'INFO SHEET'!$F$4)+(H24*'INFO SHEET'!$G$4)</f>
        <v>0</v>
      </c>
      <c r="J24" s="69"/>
      <c r="K24" s="11">
        <f t="shared" si="0"/>
        <v>0</v>
      </c>
      <c r="L24" s="11">
        <f>+K24*'VAT ADJUSTMENT'!$D$3</f>
        <v>0</v>
      </c>
      <c r="M24" s="69"/>
      <c r="N24" s="11">
        <f t="shared" si="1"/>
        <v>0</v>
      </c>
      <c r="O24" s="11">
        <f>+N24*'VAT ADJUSTMENT'!$C$4</f>
        <v>0</v>
      </c>
      <c r="P24" s="42">
        <f t="shared" si="2"/>
        <v>0</v>
      </c>
      <c r="R24" s="11">
        <f t="shared" si="3"/>
        <v>0</v>
      </c>
      <c r="S24" s="11">
        <f>IF('INFO SHEET'!L65="Card", AC24, IF('INFO SHEET'!L65="Cash", AD24, IF('INFO SHEET'!L65="cheque", AE24, IF('INFO SHEET'!L65="Bank Transfer",AF24, IF('INFO SHEET'!L65=0,0)))))</f>
        <v>0</v>
      </c>
      <c r="T24" s="42">
        <f t="shared" si="4"/>
        <v>0</v>
      </c>
      <c r="W24" s="11">
        <f>IF('INFO SHEET'!$L65="Card",R24,0)</f>
        <v>0</v>
      </c>
      <c r="X24" s="11">
        <f>IF('INFO SHEET'!L65="Cash",R24,0)</f>
        <v>0</v>
      </c>
      <c r="Y24" s="11">
        <f>IF('INFO SHEET'!L65="Cheque",R24,0)</f>
        <v>0</v>
      </c>
      <c r="Z24" s="11">
        <f>IF('INFO SHEET'!L65="Bank Transfer",R24,0)</f>
        <v>0</v>
      </c>
      <c r="AA24" s="11"/>
      <c r="AC24" s="11">
        <f>+$W24*'Dropdown payment'!$B$1</f>
        <v>0</v>
      </c>
      <c r="AD24" s="11">
        <f>$X24*'Dropdown payment'!$B$2</f>
        <v>0</v>
      </c>
      <c r="AE24" s="11">
        <f>$Y24*'Dropdown payment'!$B$3</f>
        <v>0</v>
      </c>
      <c r="AF24" s="11">
        <f>$Z24*'Dropdown payment'!$B$4</f>
        <v>0</v>
      </c>
      <c r="AG24" s="11">
        <f>$AA24*'Dropdown payment'!$B$5</f>
        <v>0</v>
      </c>
    </row>
    <row r="25" spans="1:33" x14ac:dyDescent="0.3">
      <c r="A25" s="10">
        <f>'INFO SHEET'!B66</f>
        <v>58</v>
      </c>
      <c r="B25" s="149" t="str">
        <f>IF('INFO SHEET'!C66&lt;&gt;"",'INFO SHEET'!C66,"")</f>
        <v/>
      </c>
      <c r="C25" s="150">
        <f>+'INFO SHEET'!D66</f>
        <v>0</v>
      </c>
      <c r="D25" s="11">
        <f>+C25*'INFO SHEET'!$D$2</f>
        <v>0</v>
      </c>
      <c r="E25" s="11">
        <f>'INFO SHEET'!Y66</f>
        <v>0</v>
      </c>
      <c r="F25" s="68" t="str">
        <f>IF('INFO SHEET'!E66&lt;&gt;"",'INFO SHEET'!E66,"0")</f>
        <v>0</v>
      </c>
      <c r="G25" s="151" t="str">
        <f>IF('INFO SHEET'!F66&lt;&gt;"",'INFO SHEET'!F66,"0")</f>
        <v>0</v>
      </c>
      <c r="H25" s="68" t="str">
        <f>IF('INFO SHEET'!G66&lt;&gt;"",'INFO SHEET'!G66,"0")</f>
        <v>0</v>
      </c>
      <c r="I25" s="11">
        <f>(F25*'INFO SHEET'!$E$4)+(G25*'INFO SHEET'!$F$4)+(H25*'INFO SHEET'!$G$4)</f>
        <v>0</v>
      </c>
      <c r="J25" s="69"/>
      <c r="K25" s="11">
        <f t="shared" si="0"/>
        <v>0</v>
      </c>
      <c r="L25" s="11">
        <f>+K25*'VAT ADJUSTMENT'!$D$3</f>
        <v>0</v>
      </c>
      <c r="M25" s="69"/>
      <c r="N25" s="11">
        <f t="shared" si="1"/>
        <v>0</v>
      </c>
      <c r="O25" s="11">
        <f>+N25*'VAT ADJUSTMENT'!$C$4</f>
        <v>0</v>
      </c>
      <c r="P25" s="42">
        <f t="shared" si="2"/>
        <v>0</v>
      </c>
      <c r="R25" s="11">
        <f t="shared" si="3"/>
        <v>0</v>
      </c>
      <c r="S25" s="11">
        <f>IF('INFO SHEET'!L66="Card", AC25, IF('INFO SHEET'!L66="Cash", AD25, IF('INFO SHEET'!L66="cheque", AE25, IF('INFO SHEET'!L66="Bank Transfer",AF25, IF('INFO SHEET'!L66=0,0)))))</f>
        <v>0</v>
      </c>
      <c r="T25" s="42">
        <f t="shared" si="4"/>
        <v>0</v>
      </c>
      <c r="W25" s="11">
        <f>IF('INFO SHEET'!$L66="Card",R25,0)</f>
        <v>0</v>
      </c>
      <c r="X25" s="11">
        <f>IF('INFO SHEET'!L66="Cash",R25,0)</f>
        <v>0</v>
      </c>
      <c r="Y25" s="11">
        <f>IF('INFO SHEET'!L66="Cheque",R25,0)</f>
        <v>0</v>
      </c>
      <c r="Z25" s="11">
        <f>IF('INFO SHEET'!L66="Bank Transfer",R25,0)</f>
        <v>0</v>
      </c>
      <c r="AA25" s="11"/>
      <c r="AC25" s="11">
        <f>+$W25*'Dropdown payment'!$B$1</f>
        <v>0</v>
      </c>
      <c r="AD25" s="11">
        <f>$X25*'Dropdown payment'!$B$2</f>
        <v>0</v>
      </c>
      <c r="AE25" s="11">
        <f>$Y25*'Dropdown payment'!$B$3</f>
        <v>0</v>
      </c>
      <c r="AF25" s="11">
        <f>$Z25*'Dropdown payment'!$B$4</f>
        <v>0</v>
      </c>
      <c r="AG25" s="11">
        <f>$AA25*'Dropdown payment'!$B$5</f>
        <v>0</v>
      </c>
    </row>
    <row r="26" spans="1:33" x14ac:dyDescent="0.3">
      <c r="A26" s="10">
        <f>'INFO SHEET'!B67</f>
        <v>59</v>
      </c>
      <c r="B26" s="149" t="str">
        <f>IF('INFO SHEET'!C67&lt;&gt;"",'INFO SHEET'!C67,"")</f>
        <v/>
      </c>
      <c r="C26" s="150">
        <f>+'INFO SHEET'!D67</f>
        <v>0</v>
      </c>
      <c r="D26" s="11">
        <f>+C26*'INFO SHEET'!$D$2</f>
        <v>0</v>
      </c>
      <c r="E26" s="11">
        <f>'INFO SHEET'!Y67</f>
        <v>0</v>
      </c>
      <c r="F26" s="68" t="str">
        <f>IF('INFO SHEET'!E67&lt;&gt;"",'INFO SHEET'!E67,"0")</f>
        <v>0</v>
      </c>
      <c r="G26" s="151" t="str">
        <f>IF('INFO SHEET'!F67&lt;&gt;"",'INFO SHEET'!F67,"0")</f>
        <v>0</v>
      </c>
      <c r="H26" s="68" t="str">
        <f>IF('INFO SHEET'!G67&lt;&gt;"",'INFO SHEET'!G67,"0")</f>
        <v>0</v>
      </c>
      <c r="I26" s="11">
        <f>(F26*'INFO SHEET'!$E$4)+(G26*'INFO SHEET'!$F$4)+(H26*'INFO SHEET'!$G$4)</f>
        <v>0</v>
      </c>
      <c r="J26" s="69"/>
      <c r="K26" s="11">
        <f t="shared" si="0"/>
        <v>0</v>
      </c>
      <c r="L26" s="11">
        <f>+K26*'VAT ADJUSTMENT'!$D$3</f>
        <v>0</v>
      </c>
      <c r="M26" s="69"/>
      <c r="N26" s="11">
        <f t="shared" si="1"/>
        <v>0</v>
      </c>
      <c r="O26" s="11">
        <f>+N26*'VAT ADJUSTMENT'!$C$4</f>
        <v>0</v>
      </c>
      <c r="P26" s="42">
        <f t="shared" si="2"/>
        <v>0</v>
      </c>
      <c r="R26" s="11">
        <f t="shared" si="3"/>
        <v>0</v>
      </c>
      <c r="S26" s="11">
        <f>IF('INFO SHEET'!L67="Card", AC26, IF('INFO SHEET'!L67="Cash", AD26, IF('INFO SHEET'!L67="cheque", AE26, IF('INFO SHEET'!L67="Bank Transfer",AF26, IF('INFO SHEET'!L67=0,0)))))</f>
        <v>0</v>
      </c>
      <c r="T26" s="42">
        <f t="shared" si="4"/>
        <v>0</v>
      </c>
      <c r="W26" s="11">
        <f>IF('INFO SHEET'!$L67="Card",R26,0)</f>
        <v>0</v>
      </c>
      <c r="X26" s="11">
        <f>IF('INFO SHEET'!L67="Cash",R26,0)</f>
        <v>0</v>
      </c>
      <c r="Y26" s="11">
        <f>IF('INFO SHEET'!L67="Cheque",R26,0)</f>
        <v>0</v>
      </c>
      <c r="Z26" s="11">
        <f>IF('INFO SHEET'!L67="Bank Transfer",R26,0)</f>
        <v>0</v>
      </c>
      <c r="AA26" s="11"/>
      <c r="AC26" s="11">
        <f>+$W26*'Dropdown payment'!$B$1</f>
        <v>0</v>
      </c>
      <c r="AD26" s="11">
        <f>$X26*'Dropdown payment'!$B$2</f>
        <v>0</v>
      </c>
      <c r="AE26" s="11">
        <f>$Y26*'Dropdown payment'!$B$3</f>
        <v>0</v>
      </c>
      <c r="AF26" s="11">
        <f>$Z26*'Dropdown payment'!$B$4</f>
        <v>0</v>
      </c>
      <c r="AG26" s="11">
        <f>$AA26*'Dropdown payment'!$B$5</f>
        <v>0</v>
      </c>
    </row>
    <row r="27" spans="1:33" ht="15" thickBot="1" x14ac:dyDescent="0.35">
      <c r="A27" s="66">
        <f>'INFO SHEET'!B68</f>
        <v>60</v>
      </c>
      <c r="B27" s="152" t="str">
        <f>IF('INFO SHEET'!C68&lt;&gt;"",'INFO SHEET'!C68,"")</f>
        <v/>
      </c>
      <c r="C27" s="153">
        <f>+'INFO SHEET'!D68</f>
        <v>0</v>
      </c>
      <c r="D27" s="12">
        <f>+C27*'INFO SHEET'!$D$2</f>
        <v>0</v>
      </c>
      <c r="E27" s="11">
        <f>'INFO SHEET'!Y68</f>
        <v>0</v>
      </c>
      <c r="F27" s="154" t="str">
        <f>IF('INFO SHEET'!E68&lt;&gt;"",'INFO SHEET'!E68,"0")</f>
        <v>0</v>
      </c>
      <c r="G27" s="155" t="str">
        <f>IF('INFO SHEET'!F68&lt;&gt;"",'INFO SHEET'!F68,"0")</f>
        <v>0</v>
      </c>
      <c r="H27" s="154" t="str">
        <f>IF('INFO SHEET'!G68&lt;&gt;"",'INFO SHEET'!G68,"0")</f>
        <v>0</v>
      </c>
      <c r="I27" s="12">
        <f>(F27*'INFO SHEET'!$E$4)+(G27*'INFO SHEET'!$F$4)+(H27*'INFO SHEET'!$G$4)</f>
        <v>0</v>
      </c>
      <c r="J27" s="69"/>
      <c r="K27" s="12">
        <f t="shared" si="0"/>
        <v>0</v>
      </c>
      <c r="L27" s="12">
        <f>+K27*'VAT ADJUSTMENT'!$D$3</f>
        <v>0</v>
      </c>
      <c r="M27" s="69"/>
      <c r="N27" s="12">
        <f t="shared" si="1"/>
        <v>0</v>
      </c>
      <c r="O27" s="12">
        <f>+N27*'VAT ADJUSTMENT'!$C$4</f>
        <v>0</v>
      </c>
      <c r="P27" s="43">
        <f t="shared" si="2"/>
        <v>0</v>
      </c>
      <c r="R27" s="12">
        <f t="shared" si="3"/>
        <v>0</v>
      </c>
      <c r="S27" s="12">
        <f>IF('INFO SHEET'!L68="Card", AC27, IF('INFO SHEET'!L68="Cash", AD27, IF('INFO SHEET'!L68="cheque", AE27, IF('INFO SHEET'!L68="Bank Transfer",AF27, IF('INFO SHEET'!L68=0,0)))))</f>
        <v>0</v>
      </c>
      <c r="T27" s="43">
        <f t="shared" si="4"/>
        <v>0</v>
      </c>
      <c r="W27" s="12">
        <f>IF('INFO SHEET'!$L68="Card",R27,0)</f>
        <v>0</v>
      </c>
      <c r="X27" s="12">
        <f>IF('INFO SHEET'!L68="Cash",R27,0)</f>
        <v>0</v>
      </c>
      <c r="Y27" s="12">
        <f>IF('INFO SHEET'!L68="Cheque",R27,0)</f>
        <v>0</v>
      </c>
      <c r="Z27" s="12">
        <f>IF('INFO SHEET'!L68="Bank Transfer",R27,0)</f>
        <v>0</v>
      </c>
      <c r="AA27" s="12"/>
      <c r="AC27" s="11">
        <f>+$W27*'Dropdown payment'!$B$1</f>
        <v>0</v>
      </c>
      <c r="AD27" s="11">
        <f>$X27*'Dropdown payment'!$B$2</f>
        <v>0</v>
      </c>
      <c r="AE27" s="11">
        <f>$Y27*'Dropdown payment'!$B$3</f>
        <v>0</v>
      </c>
      <c r="AF27" s="11">
        <f>$Z27*'Dropdown payment'!$B$4</f>
        <v>0</v>
      </c>
      <c r="AG27" s="11">
        <f>$AA27*'Dropdown payment'!$B$5</f>
        <v>0</v>
      </c>
    </row>
    <row r="28" spans="1:33" ht="15" thickTop="1" x14ac:dyDescent="0.3">
      <c r="B28" s="68"/>
      <c r="C28" s="156"/>
      <c r="D28" s="157"/>
      <c r="E28" s="157"/>
      <c r="F28" s="158"/>
      <c r="G28" s="158"/>
      <c r="H28" s="158"/>
      <c r="I28" s="157"/>
      <c r="J28" s="69"/>
      <c r="K28" s="157" t="s">
        <v>1</v>
      </c>
      <c r="L28" s="157" t="s">
        <v>1</v>
      </c>
      <c r="M28" s="69"/>
      <c r="N28" s="157" t="s">
        <v>1</v>
      </c>
      <c r="O28" s="157" t="s">
        <v>1</v>
      </c>
      <c r="P28" s="69"/>
      <c r="R28" s="157" t="s">
        <v>1</v>
      </c>
      <c r="S28" s="157" t="s">
        <v>1</v>
      </c>
      <c r="T28" s="69"/>
      <c r="W28" s="157" t="s">
        <v>1</v>
      </c>
      <c r="X28" s="157"/>
      <c r="Y28" s="157"/>
      <c r="Z28" s="157"/>
      <c r="AA28" s="157" t="s">
        <v>1</v>
      </c>
      <c r="AC28" s="189" t="s">
        <v>1</v>
      </c>
      <c r="AD28" s="189"/>
      <c r="AE28" s="189"/>
      <c r="AF28" s="189"/>
      <c r="AG28" s="189" t="s">
        <v>1</v>
      </c>
    </row>
    <row r="29" spans="1:33" x14ac:dyDescent="0.3">
      <c r="B29" s="40" t="s">
        <v>15</v>
      </c>
      <c r="C29" s="13">
        <f>SUM(C8:C27)</f>
        <v>0</v>
      </c>
      <c r="D29" s="14">
        <f>SUM(D8:D27)</f>
        <v>0</v>
      </c>
      <c r="E29" s="14">
        <f>SUM(E8:E27)</f>
        <v>0</v>
      </c>
      <c r="F29" s="16">
        <f t="shared" ref="F29:O29" si="5">SUM(F8:F27)</f>
        <v>0</v>
      </c>
      <c r="G29" s="16">
        <f t="shared" si="5"/>
        <v>0</v>
      </c>
      <c r="H29" s="16">
        <f t="shared" si="5"/>
        <v>0</v>
      </c>
      <c r="I29" s="15">
        <f t="shared" si="5"/>
        <v>0</v>
      </c>
      <c r="J29" s="70"/>
      <c r="K29" s="15">
        <f>SUM(K8:K27)</f>
        <v>0</v>
      </c>
      <c r="L29" s="15">
        <f>SUM(L8:L27)</f>
        <v>0</v>
      </c>
      <c r="M29" s="70"/>
      <c r="N29" s="15">
        <f t="shared" si="5"/>
        <v>0</v>
      </c>
      <c r="O29" s="15">
        <f t="shared" si="5"/>
        <v>0</v>
      </c>
      <c r="P29" s="15">
        <f>+N29+O29+L29</f>
        <v>0</v>
      </c>
      <c r="R29" s="15">
        <f>SUM(R8:R27)</f>
        <v>0</v>
      </c>
      <c r="S29" s="15">
        <f>SUM(S8:S27)</f>
        <v>0</v>
      </c>
      <c r="T29" s="15">
        <f>SUM(T8:T27)</f>
        <v>0</v>
      </c>
      <c r="W29" s="15">
        <f>SUM(W8:W27)</f>
        <v>0</v>
      </c>
      <c r="X29" s="15">
        <f>SUM(X8:X27)</f>
        <v>0</v>
      </c>
      <c r="Y29" s="15">
        <f>SUM(Y8:Y27)</f>
        <v>0</v>
      </c>
      <c r="Z29" s="15">
        <f>SUM(Z8:Z27)</f>
        <v>0</v>
      </c>
      <c r="AA29" s="15">
        <f>SUM(AA8:AA27)</f>
        <v>0</v>
      </c>
      <c r="AC29" s="15">
        <f>SUM(AC8:AC27)</f>
        <v>0</v>
      </c>
      <c r="AD29" s="15">
        <f>SUM(AD8:AD27)</f>
        <v>0</v>
      </c>
      <c r="AE29" s="15">
        <f>SUM(AE8:AE27)</f>
        <v>0</v>
      </c>
      <c r="AF29" s="15">
        <f>SUM(AF8:AF27)</f>
        <v>0</v>
      </c>
      <c r="AG29" s="15">
        <f>SUM(AG8:AG27)</f>
        <v>0</v>
      </c>
    </row>
    <row r="31" spans="1:33" x14ac:dyDescent="0.3">
      <c r="AE31" s="207" t="s">
        <v>182</v>
      </c>
      <c r="AF31" s="207"/>
      <c r="AG31" s="142">
        <f>SUM(AC29:AG29)</f>
        <v>0</v>
      </c>
    </row>
  </sheetData>
  <sheetProtection algorithmName="SHA-512" hashValue="Hwr6m67w9W7lRh0oE1C+Le0I8ZbTLRhXe1a4ohi8EUqM/m3OT8jzVHr8YeSxMUbj7S1+5Dod6AxOHrDdiQATFA==" saltValue="FOUQccUrNDLoyttbC87pmw==" spinCount="100000" sheet="1" objects="1" scenarios="1"/>
  <mergeCells count="8">
    <mergeCell ref="AE31:AF31"/>
    <mergeCell ref="R6:T6"/>
    <mergeCell ref="W6:AA6"/>
    <mergeCell ref="AC6:AG6"/>
    <mergeCell ref="A6:A7"/>
    <mergeCell ref="F6:I6"/>
    <mergeCell ref="K6:L6"/>
    <mergeCell ref="N6:P6"/>
  </mergeCells>
  <pageMargins left="0.7" right="0.7" top="0.75" bottom="0.75" header="0.3" footer="0.3"/>
  <pageSetup paperSize="9" scale="80" orientation="landscape" horizontalDpi="360" verticalDpi="360" r:id="rId1"/>
  <headerFooter>
    <oddFooter>&amp;RRev 03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G31"/>
  <sheetViews>
    <sheetView topLeftCell="B1" zoomScaleNormal="100" workbookViewId="0">
      <selection activeCell="AC29" sqref="AC29"/>
    </sheetView>
  </sheetViews>
  <sheetFormatPr defaultColWidth="6.6640625" defaultRowHeight="14.4" x14ac:dyDescent="0.3"/>
  <cols>
    <col min="1" max="1" width="2.6640625" customWidth="1"/>
    <col min="2" max="2" width="29.6640625" customWidth="1"/>
    <col min="3" max="3" width="6.44140625" customWidth="1"/>
    <col min="4" max="5" width="9" customWidth="1"/>
    <col min="6" max="8" width="3.6640625" customWidth="1"/>
    <col min="9" max="9" width="10.33203125" customWidth="1"/>
    <col min="10" max="10" width="1.88671875" customWidth="1"/>
    <col min="11" max="12" width="10.33203125" customWidth="1"/>
    <col min="13" max="13" width="1.88671875" customWidth="1"/>
    <col min="14" max="16" width="10.33203125" customWidth="1"/>
    <col min="17" max="17" width="1.88671875" customWidth="1"/>
    <col min="18" max="243" width="9.109375" customWidth="1"/>
    <col min="244" max="244" width="2.6640625" customWidth="1"/>
    <col min="245" max="247" width="12.6640625" customWidth="1"/>
    <col min="248" max="248" width="5.6640625" customWidth="1"/>
    <col min="249" max="249" width="4.6640625" customWidth="1"/>
  </cols>
  <sheetData>
    <row r="2" spans="1:33" x14ac:dyDescent="0.3">
      <c r="B2" s="39" t="s">
        <v>0</v>
      </c>
      <c r="C2" s="50"/>
      <c r="D2" s="77" t="str">
        <f>IF('INFO SHEET'!C2&lt;&gt;"",'INFO SHEET'!C2,"")</f>
        <v>**Enter Rally name here**</v>
      </c>
      <c r="E2" s="48"/>
      <c r="F2" s="48"/>
      <c r="G2" s="48"/>
      <c r="H2" s="48"/>
      <c r="I2" s="48"/>
      <c r="J2" s="48"/>
      <c r="K2" s="48"/>
      <c r="L2" s="48"/>
      <c r="M2" s="48"/>
      <c r="N2" s="49"/>
      <c r="O2" s="143" t="s">
        <v>1</v>
      </c>
      <c r="P2" s="143"/>
    </row>
    <row r="3" spans="1:33" x14ac:dyDescent="0.3">
      <c r="B3" s="17"/>
      <c r="C3" s="17"/>
      <c r="E3" s="144"/>
      <c r="G3" s="143"/>
      <c r="H3" s="143"/>
      <c r="I3" s="144"/>
      <c r="J3" s="144"/>
      <c r="K3" s="143"/>
      <c r="L3" s="143"/>
      <c r="M3" s="143"/>
      <c r="N3" s="143"/>
      <c r="O3" s="143"/>
      <c r="P3" s="143"/>
    </row>
    <row r="4" spans="1:33" x14ac:dyDescent="0.3">
      <c r="B4" s="39">
        <f>'INFO SHEET'!P69</f>
        <v>0</v>
      </c>
      <c r="C4" s="5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43"/>
    </row>
    <row r="5" spans="1:33" x14ac:dyDescent="0.3">
      <c r="B5" s="145"/>
      <c r="C5" s="146"/>
      <c r="D5" s="147"/>
      <c r="E5" s="27"/>
      <c r="F5" s="148"/>
      <c r="G5" s="148"/>
      <c r="AC5" t="s">
        <v>180</v>
      </c>
    </row>
    <row r="6" spans="1:33" x14ac:dyDescent="0.3">
      <c r="A6" s="211" t="s">
        <v>152</v>
      </c>
      <c r="B6" s="2" t="s">
        <v>2</v>
      </c>
      <c r="C6" s="3" t="s">
        <v>4</v>
      </c>
      <c r="D6" s="7" t="s">
        <v>5</v>
      </c>
      <c r="E6" s="8" t="s">
        <v>6</v>
      </c>
      <c r="F6" s="208" t="s">
        <v>8</v>
      </c>
      <c r="G6" s="209"/>
      <c r="H6" s="209"/>
      <c r="I6" s="210"/>
      <c r="J6" s="67"/>
      <c r="K6" s="208" t="s">
        <v>147</v>
      </c>
      <c r="L6" s="210"/>
      <c r="M6" s="68"/>
      <c r="N6" s="213" t="s">
        <v>157</v>
      </c>
      <c r="O6" s="214"/>
      <c r="P6" s="215"/>
      <c r="R6" s="213" t="s">
        <v>170</v>
      </c>
      <c r="S6" s="214"/>
      <c r="T6" s="215"/>
      <c r="U6" s="86"/>
      <c r="W6" s="208" t="s">
        <v>179</v>
      </c>
      <c r="X6" s="209"/>
      <c r="Y6" s="209"/>
      <c r="Z6" s="209"/>
      <c r="AA6" s="210"/>
      <c r="AC6" s="208" t="s">
        <v>175</v>
      </c>
      <c r="AD6" s="209"/>
      <c r="AE6" s="209"/>
      <c r="AF6" s="209"/>
      <c r="AG6" s="210"/>
    </row>
    <row r="7" spans="1:33" x14ac:dyDescent="0.3">
      <c r="A7" s="212"/>
      <c r="B7" s="5"/>
      <c r="C7" s="6"/>
      <c r="D7" s="7" t="s">
        <v>11</v>
      </c>
      <c r="E7" s="4" t="s">
        <v>7</v>
      </c>
      <c r="F7" s="9" t="s">
        <v>12</v>
      </c>
      <c r="G7" s="8" t="s">
        <v>13</v>
      </c>
      <c r="H7" s="7" t="s">
        <v>14</v>
      </c>
      <c r="I7" s="4" t="s">
        <v>11</v>
      </c>
      <c r="J7" s="68"/>
      <c r="K7" s="8" t="s">
        <v>158</v>
      </c>
      <c r="L7" s="8" t="s">
        <v>9</v>
      </c>
      <c r="M7" s="68"/>
      <c r="N7" s="8" t="s">
        <v>158</v>
      </c>
      <c r="O7" s="7" t="s">
        <v>10</v>
      </c>
      <c r="P7" s="4" t="s">
        <v>9</v>
      </c>
      <c r="R7" s="8" t="s">
        <v>9</v>
      </c>
      <c r="S7" s="7" t="s">
        <v>177</v>
      </c>
      <c r="T7" s="4" t="s">
        <v>171</v>
      </c>
      <c r="U7" s="68"/>
      <c r="W7" s="8" t="s">
        <v>166</v>
      </c>
      <c r="X7" s="8" t="s">
        <v>167</v>
      </c>
      <c r="Y7" s="8" t="s">
        <v>168</v>
      </c>
      <c r="Z7" s="8" t="s">
        <v>176</v>
      </c>
      <c r="AA7" s="8" t="s">
        <v>174</v>
      </c>
      <c r="AC7" s="8" t="s">
        <v>166</v>
      </c>
      <c r="AD7" s="8" t="s">
        <v>167</v>
      </c>
      <c r="AE7" s="8" t="s">
        <v>168</v>
      </c>
      <c r="AF7" s="8" t="s">
        <v>176</v>
      </c>
      <c r="AG7" s="8" t="s">
        <v>174</v>
      </c>
    </row>
    <row r="8" spans="1:33" x14ac:dyDescent="0.3">
      <c r="A8" s="10">
        <f>'INFO SHEET'!B69</f>
        <v>61</v>
      </c>
      <c r="B8" s="149" t="str">
        <f>IF('INFO SHEET'!C69&lt;&gt;"",'INFO SHEET'!C69,"")</f>
        <v/>
      </c>
      <c r="C8" s="150">
        <f>+'INFO SHEET'!D69</f>
        <v>0</v>
      </c>
      <c r="D8" s="11">
        <f>+C8*'INFO SHEET'!$D$2</f>
        <v>0</v>
      </c>
      <c r="E8" s="11">
        <f>'INFO SHEET'!Y69</f>
        <v>0</v>
      </c>
      <c r="F8" s="68" t="str">
        <f>IF('INFO SHEET'!E69&lt;&gt;"",'INFO SHEET'!E69,"0")</f>
        <v>0</v>
      </c>
      <c r="G8" s="151" t="str">
        <f>IF('INFO SHEET'!F69&lt;&gt;"",'INFO SHEET'!F69,"0")</f>
        <v>0</v>
      </c>
      <c r="H8" s="68" t="str">
        <f>IF('INFO SHEET'!G69&lt;&gt;"",'INFO SHEET'!G69,"0")</f>
        <v>0</v>
      </c>
      <c r="I8" s="11">
        <f>(F8*'INFO SHEET'!$E$4)+(G8*'INFO SHEET'!$F$4)+(H8*'INFO SHEET'!$G$4)</f>
        <v>0</v>
      </c>
      <c r="J8" s="69"/>
      <c r="K8" s="11">
        <f>IF(C8&gt;0,E8,0)</f>
        <v>0</v>
      </c>
      <c r="L8" s="11">
        <f>+K8*'VAT ADJUSTMENT'!$D$3</f>
        <v>0</v>
      </c>
      <c r="M8" s="69"/>
      <c r="N8" s="11">
        <f>+D8+I8</f>
        <v>0</v>
      </c>
      <c r="O8" s="11">
        <f>+N8*'VAT ADJUSTMENT'!$C$4</f>
        <v>0</v>
      </c>
      <c r="P8" s="42">
        <f>+N8+O8</f>
        <v>0</v>
      </c>
      <c r="R8" s="11">
        <f>L8+P8</f>
        <v>0</v>
      </c>
      <c r="S8" s="11">
        <f>IF('INFO SHEET'!L69="Card",AC8,IF('INFO SHEET'!L69="Cash",AD8,IF('INFO SHEET'!L69="cheque",AE8,IF('INFO SHEET'!L69="Bank Transfer",AF8,IF('INFO SHEET'!L69=0,0)))))</f>
        <v>0</v>
      </c>
      <c r="T8" s="42">
        <f>+R8-S8</f>
        <v>0</v>
      </c>
      <c r="U8" s="69"/>
      <c r="W8" s="11">
        <f>IF('INFO SHEET'!$L69="Card",$R8,0)</f>
        <v>0</v>
      </c>
      <c r="X8" s="11">
        <f>IF('INFO SHEET'!L69="Cash",R8,0)</f>
        <v>0</v>
      </c>
      <c r="Y8" s="11">
        <f>IF('INFO SHEET'!L69="Cheque",R8,0)</f>
        <v>0</v>
      </c>
      <c r="Z8" s="11">
        <f>IF('INFO SHEET'!L69="Bank Transfer",R8,0)</f>
        <v>0</v>
      </c>
      <c r="AA8" s="11"/>
      <c r="AC8" s="11">
        <f>+W8*'Dropdown payment'!$B$1</f>
        <v>0</v>
      </c>
      <c r="AD8" s="11">
        <f>+$X8*'Dropdown payment'!$B$2</f>
        <v>0</v>
      </c>
      <c r="AE8" s="11">
        <f>+$Y8*'Dropdown payment'!$B$3</f>
        <v>0</v>
      </c>
      <c r="AF8" s="11">
        <f>+$Z8*'Dropdown payment'!$B$4</f>
        <v>0</v>
      </c>
      <c r="AG8" s="11"/>
    </row>
    <row r="9" spans="1:33" x14ac:dyDescent="0.3">
      <c r="A9" s="10">
        <f>'INFO SHEET'!B70</f>
        <v>62</v>
      </c>
      <c r="B9" s="149" t="str">
        <f>IF('INFO SHEET'!C70&lt;&gt;"",'INFO SHEET'!C70,"")</f>
        <v/>
      </c>
      <c r="C9" s="150">
        <f>+'INFO SHEET'!D70</f>
        <v>0</v>
      </c>
      <c r="D9" s="11">
        <f>+C9*'INFO SHEET'!$D$2</f>
        <v>0</v>
      </c>
      <c r="E9" s="11">
        <f>'INFO SHEET'!Y70</f>
        <v>0</v>
      </c>
      <c r="F9" s="68" t="str">
        <f>IF('INFO SHEET'!E70&lt;&gt;"",'INFO SHEET'!E70,"0")</f>
        <v>0</v>
      </c>
      <c r="G9" s="151" t="str">
        <f>IF('INFO SHEET'!F70&lt;&gt;"",'INFO SHEET'!F70,"0")</f>
        <v>0</v>
      </c>
      <c r="H9" s="68" t="str">
        <f>IF('INFO SHEET'!G70&lt;&gt;"",'INFO SHEET'!G70,"0")</f>
        <v>0</v>
      </c>
      <c r="I9" s="11">
        <f>(F9*'INFO SHEET'!$E$4)+(G9*'INFO SHEET'!$F$4)+(H9*'INFO SHEET'!$G$4)</f>
        <v>0</v>
      </c>
      <c r="J9" s="69"/>
      <c r="K9" s="11">
        <f t="shared" ref="K9:K27" si="0">IF(C9&gt;0,E9,0)</f>
        <v>0</v>
      </c>
      <c r="L9" s="11">
        <f>+K9*'VAT ADJUSTMENT'!$D$3</f>
        <v>0</v>
      </c>
      <c r="M9" s="69"/>
      <c r="N9" s="11">
        <f t="shared" ref="N9:N27" si="1">+D9+I9</f>
        <v>0</v>
      </c>
      <c r="O9" s="11">
        <f>+N9*'VAT ADJUSTMENT'!$C$4</f>
        <v>0</v>
      </c>
      <c r="P9" s="42">
        <f t="shared" ref="P9:P27" si="2">+N9+O9</f>
        <v>0</v>
      </c>
      <c r="R9" s="11">
        <f t="shared" ref="R9:R27" si="3">L9+P9</f>
        <v>0</v>
      </c>
      <c r="S9" s="11">
        <f>IF('INFO SHEET'!L70="Card",AC9,IF('INFO SHEET'!L70="Cash",AD9,IF('INFO SHEET'!L70="cheque",AE9,IF('INFO SHEET'!L70="Bank Transfer",AF9,IF('INFO SHEET'!L70=0,0)))))</f>
        <v>0</v>
      </c>
      <c r="T9" s="42">
        <f t="shared" ref="T9:T27" si="4">+R9-S9</f>
        <v>0</v>
      </c>
      <c r="U9" s="69"/>
      <c r="W9" s="11">
        <f>IF('INFO SHEET'!$L70="Card",$R9,0)</f>
        <v>0</v>
      </c>
      <c r="X9" s="11">
        <f>IF('INFO SHEET'!L70="Cash",R9,0)</f>
        <v>0</v>
      </c>
      <c r="Y9" s="11">
        <f>IF('INFO SHEET'!L70="Cheque",R9,0)</f>
        <v>0</v>
      </c>
      <c r="Z9" s="11">
        <f>IF('INFO SHEET'!L70="Bank Transfer",R9,0)</f>
        <v>0</v>
      </c>
      <c r="AA9" s="11"/>
      <c r="AC9" s="11">
        <f>+W9*'Dropdown payment'!$B$1</f>
        <v>0</v>
      </c>
      <c r="AD9" s="11">
        <f>+$X9*'Dropdown payment'!$B$2</f>
        <v>0</v>
      </c>
      <c r="AE9" s="11">
        <f>+$Y9*'Dropdown payment'!$B$3</f>
        <v>0</v>
      </c>
      <c r="AF9" s="11">
        <f>+$Z9*'Dropdown payment'!$B$4</f>
        <v>0</v>
      </c>
      <c r="AG9" s="11"/>
    </row>
    <row r="10" spans="1:33" x14ac:dyDescent="0.3">
      <c r="A10" s="10">
        <f>'INFO SHEET'!B71</f>
        <v>63</v>
      </c>
      <c r="B10" s="149" t="str">
        <f>IF('INFO SHEET'!C71&lt;&gt;"",'INFO SHEET'!C71,"")</f>
        <v/>
      </c>
      <c r="C10" s="150">
        <f>+'INFO SHEET'!D71</f>
        <v>0</v>
      </c>
      <c r="D10" s="11">
        <f>+C10*'INFO SHEET'!$D$2</f>
        <v>0</v>
      </c>
      <c r="E10" s="11">
        <f>'INFO SHEET'!Y71</f>
        <v>0</v>
      </c>
      <c r="F10" s="68" t="str">
        <f>IF('INFO SHEET'!E71&lt;&gt;"",'INFO SHEET'!E71,"0")</f>
        <v>0</v>
      </c>
      <c r="G10" s="151" t="str">
        <f>IF('INFO SHEET'!F71&lt;&gt;"",'INFO SHEET'!F71,"0")</f>
        <v>0</v>
      </c>
      <c r="H10" s="68" t="str">
        <f>IF('INFO SHEET'!G71&lt;&gt;"",'INFO SHEET'!G71,"0")</f>
        <v>0</v>
      </c>
      <c r="I10" s="11">
        <f>(F10*'INFO SHEET'!$E$4)+(G10*'INFO SHEET'!$F$4)+(H10*'INFO SHEET'!$G$4)</f>
        <v>0</v>
      </c>
      <c r="J10" s="69"/>
      <c r="K10" s="11">
        <f t="shared" si="0"/>
        <v>0</v>
      </c>
      <c r="L10" s="11">
        <f>+K10*'VAT ADJUSTMENT'!$D$3</f>
        <v>0</v>
      </c>
      <c r="M10" s="69"/>
      <c r="N10" s="11">
        <f t="shared" si="1"/>
        <v>0</v>
      </c>
      <c r="O10" s="11">
        <f>+N10*'VAT ADJUSTMENT'!$C$4</f>
        <v>0</v>
      </c>
      <c r="P10" s="42">
        <f t="shared" si="2"/>
        <v>0</v>
      </c>
      <c r="R10" s="11">
        <f t="shared" si="3"/>
        <v>0</v>
      </c>
      <c r="S10" s="11">
        <f>IF('INFO SHEET'!L71="Card",AC10,IF('INFO SHEET'!L71="Cash",AD10,IF('INFO SHEET'!L71="cheque",AE10,IF('INFO SHEET'!L71="Bank Transfer",AF10,IF('INFO SHEET'!L71=0,0)))))</f>
        <v>0</v>
      </c>
      <c r="T10" s="42">
        <f t="shared" si="4"/>
        <v>0</v>
      </c>
      <c r="U10" s="69"/>
      <c r="W10" s="11">
        <f>IF('INFO SHEET'!$L71="Card",$R10,0)</f>
        <v>0</v>
      </c>
      <c r="X10" s="11">
        <f>IF('INFO SHEET'!L71="Cash",R10,0)</f>
        <v>0</v>
      </c>
      <c r="Y10" s="11">
        <f>IF('INFO SHEET'!L71="Cheque",R10,0)</f>
        <v>0</v>
      </c>
      <c r="Z10" s="11">
        <f>IF('INFO SHEET'!L71="Bank Transfer",R10,0)</f>
        <v>0</v>
      </c>
      <c r="AA10" s="11"/>
      <c r="AC10" s="11">
        <f>+W10*'Dropdown payment'!$B$1</f>
        <v>0</v>
      </c>
      <c r="AD10" s="11">
        <f>+$X10*'Dropdown payment'!$B$2</f>
        <v>0</v>
      </c>
      <c r="AE10" s="11">
        <f>+$Y10*'Dropdown payment'!$B$3</f>
        <v>0</v>
      </c>
      <c r="AF10" s="11">
        <f>+$Z10*'Dropdown payment'!$B$4</f>
        <v>0</v>
      </c>
      <c r="AG10" s="11"/>
    </row>
    <row r="11" spans="1:33" x14ac:dyDescent="0.3">
      <c r="A11" s="10">
        <f>'INFO SHEET'!B72</f>
        <v>64</v>
      </c>
      <c r="B11" s="149" t="str">
        <f>IF('INFO SHEET'!C72&lt;&gt;"",'INFO SHEET'!C72,"")</f>
        <v/>
      </c>
      <c r="C11" s="150">
        <f>+'INFO SHEET'!D72</f>
        <v>0</v>
      </c>
      <c r="D11" s="11">
        <f>+C11*'INFO SHEET'!$D$2</f>
        <v>0</v>
      </c>
      <c r="E11" s="11">
        <f>'INFO SHEET'!Y72</f>
        <v>0</v>
      </c>
      <c r="F11" s="68" t="str">
        <f>IF('INFO SHEET'!E72&lt;&gt;"",'INFO SHEET'!E72,"0")</f>
        <v>0</v>
      </c>
      <c r="G11" s="151" t="str">
        <f>IF('INFO SHEET'!F72&lt;&gt;"",'INFO SHEET'!F72,"0")</f>
        <v>0</v>
      </c>
      <c r="H11" s="68" t="str">
        <f>IF('INFO SHEET'!G72&lt;&gt;"",'INFO SHEET'!G72,"0")</f>
        <v>0</v>
      </c>
      <c r="I11" s="11">
        <f>(F11*'INFO SHEET'!$E$4)+(G11*'INFO SHEET'!$F$4)+(H11*'INFO SHEET'!$G$4)</f>
        <v>0</v>
      </c>
      <c r="J11" s="69"/>
      <c r="K11" s="11">
        <f t="shared" si="0"/>
        <v>0</v>
      </c>
      <c r="L11" s="11">
        <f>+K11*'VAT ADJUSTMENT'!$D$3</f>
        <v>0</v>
      </c>
      <c r="M11" s="69"/>
      <c r="N11" s="11">
        <f t="shared" si="1"/>
        <v>0</v>
      </c>
      <c r="O11" s="11">
        <f>+N11*'VAT ADJUSTMENT'!$C$4</f>
        <v>0</v>
      </c>
      <c r="P11" s="42">
        <f t="shared" si="2"/>
        <v>0</v>
      </c>
      <c r="R11" s="11">
        <f t="shared" si="3"/>
        <v>0</v>
      </c>
      <c r="S11" s="11">
        <f>IF('INFO SHEET'!L72="Card",AC11,IF('INFO SHEET'!L72="Cash",AD11,IF('INFO SHEET'!L72="cheque",AE11,IF('INFO SHEET'!L72="Bank Transfer",AF11,IF('INFO SHEET'!L72=0,0)))))</f>
        <v>0</v>
      </c>
      <c r="T11" s="42">
        <f t="shared" si="4"/>
        <v>0</v>
      </c>
      <c r="U11" s="69"/>
      <c r="W11" s="11">
        <f>IF('INFO SHEET'!$L72="Card",$R11,0)</f>
        <v>0</v>
      </c>
      <c r="X11" s="11">
        <f>IF('INFO SHEET'!L72="Cash",R11,0)</f>
        <v>0</v>
      </c>
      <c r="Y11" s="11">
        <f>IF('INFO SHEET'!L72="Cheque",R11,0)</f>
        <v>0</v>
      </c>
      <c r="Z11" s="11">
        <f>IF('INFO SHEET'!L72="Bank Transfer",R11,0)</f>
        <v>0</v>
      </c>
      <c r="AA11" s="11"/>
      <c r="AC11" s="11">
        <f>+W11*'Dropdown payment'!$B$1</f>
        <v>0</v>
      </c>
      <c r="AD11" s="11">
        <f>+$X11*'Dropdown payment'!$B$2</f>
        <v>0</v>
      </c>
      <c r="AE11" s="11">
        <f>+$Y11*'Dropdown payment'!$B$3</f>
        <v>0</v>
      </c>
      <c r="AF11" s="11">
        <f>+$Z11*'Dropdown payment'!$B$4</f>
        <v>0</v>
      </c>
      <c r="AG11" s="11"/>
    </row>
    <row r="12" spans="1:33" x14ac:dyDescent="0.3">
      <c r="A12" s="10">
        <f>'INFO SHEET'!B73</f>
        <v>65</v>
      </c>
      <c r="B12" s="149" t="str">
        <f>IF('INFO SHEET'!C73&lt;&gt;"",'INFO SHEET'!C73,"")</f>
        <v/>
      </c>
      <c r="C12" s="150">
        <f>+'INFO SHEET'!D73</f>
        <v>0</v>
      </c>
      <c r="D12" s="11">
        <f>+C12*'INFO SHEET'!$D$2</f>
        <v>0</v>
      </c>
      <c r="E12" s="11">
        <f>'INFO SHEET'!Y73</f>
        <v>0</v>
      </c>
      <c r="F12" s="68" t="str">
        <f>IF('INFO SHEET'!E73&lt;&gt;"",'INFO SHEET'!E73,"0")</f>
        <v>0</v>
      </c>
      <c r="G12" s="151" t="str">
        <f>IF('INFO SHEET'!F73&lt;&gt;"",'INFO SHEET'!F73,"0")</f>
        <v>0</v>
      </c>
      <c r="H12" s="68" t="str">
        <f>IF('INFO SHEET'!G73&lt;&gt;"",'INFO SHEET'!G73,"0")</f>
        <v>0</v>
      </c>
      <c r="I12" s="11">
        <f>(F12*'INFO SHEET'!$E$4)+(G12*'INFO SHEET'!$F$4)+(H12*'INFO SHEET'!$G$4)</f>
        <v>0</v>
      </c>
      <c r="J12" s="69"/>
      <c r="K12" s="11">
        <f t="shared" si="0"/>
        <v>0</v>
      </c>
      <c r="L12" s="11">
        <f>+K12*'VAT ADJUSTMENT'!$D$3</f>
        <v>0</v>
      </c>
      <c r="M12" s="69"/>
      <c r="N12" s="11">
        <f t="shared" si="1"/>
        <v>0</v>
      </c>
      <c r="O12" s="11">
        <f>+N12*'VAT ADJUSTMENT'!$C$4</f>
        <v>0</v>
      </c>
      <c r="P12" s="42">
        <f t="shared" si="2"/>
        <v>0</v>
      </c>
      <c r="R12" s="11">
        <f t="shared" si="3"/>
        <v>0</v>
      </c>
      <c r="S12" s="11">
        <f>IF('INFO SHEET'!L73="Card",AC12,IF('INFO SHEET'!L73="Cash",AD12,IF('INFO SHEET'!L73="cheque",AE12,IF('INFO SHEET'!L73="Bank Transfer",AF12,IF('INFO SHEET'!L73=0,0)))))</f>
        <v>0</v>
      </c>
      <c r="T12" s="42">
        <f t="shared" si="4"/>
        <v>0</v>
      </c>
      <c r="U12" s="69"/>
      <c r="W12" s="11">
        <f>IF('INFO SHEET'!$L73="Card",$R12,0)</f>
        <v>0</v>
      </c>
      <c r="X12" s="11">
        <f>IF('INFO SHEET'!L73="Cash",R12,0)</f>
        <v>0</v>
      </c>
      <c r="Y12" s="11">
        <f>IF('INFO SHEET'!L73="Cheque",R12,0)</f>
        <v>0</v>
      </c>
      <c r="Z12" s="11">
        <f>IF('INFO SHEET'!L73="Bank Transfer",R12,0)</f>
        <v>0</v>
      </c>
      <c r="AA12" s="11"/>
      <c r="AC12" s="11">
        <f>+W12*'Dropdown payment'!$B$1</f>
        <v>0</v>
      </c>
      <c r="AD12" s="11">
        <f>+$X12*'Dropdown payment'!$B$2</f>
        <v>0</v>
      </c>
      <c r="AE12" s="11">
        <f>+$Y12*'Dropdown payment'!$B$3</f>
        <v>0</v>
      </c>
      <c r="AF12" s="11">
        <f>+$Z12*'Dropdown payment'!$B$4</f>
        <v>0</v>
      </c>
      <c r="AG12" s="11"/>
    </row>
    <row r="13" spans="1:33" x14ac:dyDescent="0.3">
      <c r="A13" s="10">
        <f>'INFO SHEET'!B74</f>
        <v>66</v>
      </c>
      <c r="B13" s="149" t="str">
        <f>IF('INFO SHEET'!C74&lt;&gt;"",'INFO SHEET'!C74,"")</f>
        <v/>
      </c>
      <c r="C13" s="150">
        <f>+'INFO SHEET'!D74</f>
        <v>0</v>
      </c>
      <c r="D13" s="11">
        <f>+C13*'INFO SHEET'!$D$2</f>
        <v>0</v>
      </c>
      <c r="E13" s="11">
        <f>'INFO SHEET'!Y74</f>
        <v>0</v>
      </c>
      <c r="F13" s="68" t="str">
        <f>IF('INFO SHEET'!E74&lt;&gt;"",'INFO SHEET'!E74,"0")</f>
        <v>0</v>
      </c>
      <c r="G13" s="151" t="str">
        <f>IF('INFO SHEET'!F74&lt;&gt;"",'INFO SHEET'!F74,"0")</f>
        <v>0</v>
      </c>
      <c r="H13" s="68" t="str">
        <f>IF('INFO SHEET'!G74&lt;&gt;"",'INFO SHEET'!G74,"0")</f>
        <v>0</v>
      </c>
      <c r="I13" s="11">
        <f>(F13*'INFO SHEET'!$E$4)+(G13*'INFO SHEET'!$F$4)+(H13*'INFO SHEET'!$G$4)</f>
        <v>0</v>
      </c>
      <c r="J13" s="69"/>
      <c r="K13" s="11">
        <f t="shared" si="0"/>
        <v>0</v>
      </c>
      <c r="L13" s="11">
        <f>+K13*'VAT ADJUSTMENT'!$D$3</f>
        <v>0</v>
      </c>
      <c r="M13" s="69"/>
      <c r="N13" s="11">
        <f t="shared" si="1"/>
        <v>0</v>
      </c>
      <c r="O13" s="11">
        <f>+N13*'VAT ADJUSTMENT'!$C$4</f>
        <v>0</v>
      </c>
      <c r="P13" s="42">
        <f t="shared" si="2"/>
        <v>0</v>
      </c>
      <c r="R13" s="11">
        <f t="shared" si="3"/>
        <v>0</v>
      </c>
      <c r="S13" s="11">
        <f>IF('INFO SHEET'!L74="Card",AC13,IF('INFO SHEET'!L74="Cash",AD13,IF('INFO SHEET'!L74="cheque",AE13,IF('INFO SHEET'!L74="Bank Transfer",AF13,IF('INFO SHEET'!L74=0,0)))))</f>
        <v>0</v>
      </c>
      <c r="T13" s="42">
        <f t="shared" si="4"/>
        <v>0</v>
      </c>
      <c r="U13" s="69"/>
      <c r="W13" s="11">
        <f>IF('INFO SHEET'!$L74="Card",$R13,0)</f>
        <v>0</v>
      </c>
      <c r="X13" s="11">
        <f>IF('INFO SHEET'!L74="Cash",R13,0)</f>
        <v>0</v>
      </c>
      <c r="Y13" s="11">
        <f>IF('INFO SHEET'!L74="Cheque",R13,0)</f>
        <v>0</v>
      </c>
      <c r="Z13" s="11">
        <f>IF('INFO SHEET'!L74="Bank Transfer",R13,0)</f>
        <v>0</v>
      </c>
      <c r="AA13" s="11"/>
      <c r="AC13" s="11">
        <f>+W13*'Dropdown payment'!$B$1</f>
        <v>0</v>
      </c>
      <c r="AD13" s="11">
        <f>+$X13*'Dropdown payment'!$B$2</f>
        <v>0</v>
      </c>
      <c r="AE13" s="11">
        <f>+$Y13*'Dropdown payment'!$B$3</f>
        <v>0</v>
      </c>
      <c r="AF13" s="11">
        <f>+$Z13*'Dropdown payment'!$B$4</f>
        <v>0</v>
      </c>
      <c r="AG13" s="11"/>
    </row>
    <row r="14" spans="1:33" x14ac:dyDescent="0.3">
      <c r="A14" s="10">
        <f>'INFO SHEET'!B75</f>
        <v>67</v>
      </c>
      <c r="B14" s="149" t="str">
        <f>IF('INFO SHEET'!C75&lt;&gt;"",'INFO SHEET'!C75,"")</f>
        <v/>
      </c>
      <c r="C14" s="150">
        <f>+'INFO SHEET'!D75</f>
        <v>0</v>
      </c>
      <c r="D14" s="11">
        <f>+C14*'INFO SHEET'!$D$2</f>
        <v>0</v>
      </c>
      <c r="E14" s="11">
        <f>'INFO SHEET'!Y75</f>
        <v>0</v>
      </c>
      <c r="F14" s="68" t="str">
        <f>IF('INFO SHEET'!E75&lt;&gt;"",'INFO SHEET'!E75,"0")</f>
        <v>0</v>
      </c>
      <c r="G14" s="151" t="str">
        <f>IF('INFO SHEET'!F75&lt;&gt;"",'INFO SHEET'!F75,"0")</f>
        <v>0</v>
      </c>
      <c r="H14" s="68" t="str">
        <f>IF('INFO SHEET'!G75&lt;&gt;"",'INFO SHEET'!G75,"0")</f>
        <v>0</v>
      </c>
      <c r="I14" s="11">
        <f>(F14*'INFO SHEET'!$E$4)+(G14*'INFO SHEET'!$F$4)+(H14*'INFO SHEET'!$G$4)</f>
        <v>0</v>
      </c>
      <c r="J14" s="69"/>
      <c r="K14" s="11">
        <f t="shared" si="0"/>
        <v>0</v>
      </c>
      <c r="L14" s="11">
        <f>+K14*'VAT ADJUSTMENT'!$D$3</f>
        <v>0</v>
      </c>
      <c r="M14" s="69"/>
      <c r="N14" s="11">
        <f t="shared" si="1"/>
        <v>0</v>
      </c>
      <c r="O14" s="11">
        <f>+N14*'VAT ADJUSTMENT'!$C$4</f>
        <v>0</v>
      </c>
      <c r="P14" s="42">
        <f t="shared" si="2"/>
        <v>0</v>
      </c>
      <c r="R14" s="11">
        <f t="shared" si="3"/>
        <v>0</v>
      </c>
      <c r="S14" s="11">
        <f>IF('INFO SHEET'!L75="Card",AC14,IF('INFO SHEET'!L75="Cash",AD14,IF('INFO SHEET'!L75="cheque",AE14,IF('INFO SHEET'!L75="Bank Transfer",AF14,IF('INFO SHEET'!L75=0,0)))))</f>
        <v>0</v>
      </c>
      <c r="T14" s="42">
        <f t="shared" si="4"/>
        <v>0</v>
      </c>
      <c r="U14" s="69"/>
      <c r="W14" s="11">
        <f>IF('INFO SHEET'!$L75="Card",$R14,0)</f>
        <v>0</v>
      </c>
      <c r="X14" s="11">
        <f>IF('INFO SHEET'!L75="Cash",R14,0)</f>
        <v>0</v>
      </c>
      <c r="Y14" s="11">
        <f>IF('INFO SHEET'!L75="Cheque",R14,0)</f>
        <v>0</v>
      </c>
      <c r="Z14" s="11">
        <f>IF('INFO SHEET'!L75="Bank Transfer",R14,0)</f>
        <v>0</v>
      </c>
      <c r="AA14" s="11"/>
      <c r="AC14" s="11">
        <f>+W14*'Dropdown payment'!$B$1</f>
        <v>0</v>
      </c>
      <c r="AD14" s="11">
        <f>+$X14*'Dropdown payment'!$B$2</f>
        <v>0</v>
      </c>
      <c r="AE14" s="11">
        <f>+$Y14*'Dropdown payment'!$B$3</f>
        <v>0</v>
      </c>
      <c r="AF14" s="11">
        <f>+$Z14*'Dropdown payment'!$B$4</f>
        <v>0</v>
      </c>
      <c r="AG14" s="11"/>
    </row>
    <row r="15" spans="1:33" x14ac:dyDescent="0.3">
      <c r="A15" s="10">
        <f>'INFO SHEET'!B76</f>
        <v>68</v>
      </c>
      <c r="B15" s="149" t="str">
        <f>IF('INFO SHEET'!C76&lt;&gt;"",'INFO SHEET'!C76,"")</f>
        <v/>
      </c>
      <c r="C15" s="150">
        <f>+'INFO SHEET'!D76</f>
        <v>0</v>
      </c>
      <c r="D15" s="11">
        <f>+C15*'INFO SHEET'!$D$2</f>
        <v>0</v>
      </c>
      <c r="E15" s="11">
        <f>'INFO SHEET'!Y76</f>
        <v>0</v>
      </c>
      <c r="F15" s="68" t="str">
        <f>IF('INFO SHEET'!E76&lt;&gt;"",'INFO SHEET'!E76,"0")</f>
        <v>0</v>
      </c>
      <c r="G15" s="151" t="str">
        <f>IF('INFO SHEET'!F76&lt;&gt;"",'INFO SHEET'!F76,"0")</f>
        <v>0</v>
      </c>
      <c r="H15" s="68" t="str">
        <f>IF('INFO SHEET'!G76&lt;&gt;"",'INFO SHEET'!G76,"0")</f>
        <v>0</v>
      </c>
      <c r="I15" s="11">
        <f>(F15*'INFO SHEET'!$E$4)+(G15*'INFO SHEET'!$F$4)+(H15*'INFO SHEET'!$G$4)</f>
        <v>0</v>
      </c>
      <c r="J15" s="69"/>
      <c r="K15" s="11">
        <f t="shared" si="0"/>
        <v>0</v>
      </c>
      <c r="L15" s="11">
        <f>+K15*'VAT ADJUSTMENT'!$D$3</f>
        <v>0</v>
      </c>
      <c r="M15" s="69"/>
      <c r="N15" s="11">
        <f t="shared" si="1"/>
        <v>0</v>
      </c>
      <c r="O15" s="11">
        <f>+N15*'VAT ADJUSTMENT'!$C$4</f>
        <v>0</v>
      </c>
      <c r="P15" s="42">
        <f t="shared" si="2"/>
        <v>0</v>
      </c>
      <c r="R15" s="11">
        <f t="shared" si="3"/>
        <v>0</v>
      </c>
      <c r="S15" s="11">
        <f>IF('INFO SHEET'!L76="Card",AC15,IF('INFO SHEET'!L76="Cash",AD15,IF('INFO SHEET'!L76="cheque",AE15,IF('INFO SHEET'!L76="Bank Transfer",AF15,IF('INFO SHEET'!L76=0,0)))))</f>
        <v>0</v>
      </c>
      <c r="T15" s="42">
        <f t="shared" si="4"/>
        <v>0</v>
      </c>
      <c r="U15" s="69"/>
      <c r="W15" s="11">
        <f>IF('INFO SHEET'!$L76="Card",$R15,0)</f>
        <v>0</v>
      </c>
      <c r="X15" s="11">
        <f>IF('INFO SHEET'!L76="Cash",R15,0)</f>
        <v>0</v>
      </c>
      <c r="Y15" s="11">
        <f>IF('INFO SHEET'!L76="Cheque",R15,0)</f>
        <v>0</v>
      </c>
      <c r="Z15" s="11">
        <f>IF('INFO SHEET'!L76="Bank Transfer",R15,0)</f>
        <v>0</v>
      </c>
      <c r="AA15" s="11"/>
      <c r="AC15" s="11">
        <f>+W15*'Dropdown payment'!$B$1</f>
        <v>0</v>
      </c>
      <c r="AD15" s="11">
        <f>+$X15*'Dropdown payment'!$B$2</f>
        <v>0</v>
      </c>
      <c r="AE15" s="11">
        <f>+$Y15*'Dropdown payment'!$B$3</f>
        <v>0</v>
      </c>
      <c r="AF15" s="11">
        <f>+$Z15*'Dropdown payment'!$B$4</f>
        <v>0</v>
      </c>
      <c r="AG15" s="11"/>
    </row>
    <row r="16" spans="1:33" x14ac:dyDescent="0.3">
      <c r="A16" s="10">
        <f>'INFO SHEET'!B77</f>
        <v>69</v>
      </c>
      <c r="B16" s="149" t="str">
        <f>IF('INFO SHEET'!C77&lt;&gt;"",'INFO SHEET'!C77,"")</f>
        <v/>
      </c>
      <c r="C16" s="150">
        <f>+'INFO SHEET'!D77</f>
        <v>0</v>
      </c>
      <c r="D16" s="11">
        <f>+C16*'INFO SHEET'!$D$2</f>
        <v>0</v>
      </c>
      <c r="E16" s="11">
        <f>'INFO SHEET'!Y77</f>
        <v>0</v>
      </c>
      <c r="F16" s="68" t="str">
        <f>IF('INFO SHEET'!E77&lt;&gt;"",'INFO SHEET'!E77,"0")</f>
        <v>0</v>
      </c>
      <c r="G16" s="151" t="str">
        <f>IF('INFO SHEET'!F77&lt;&gt;"",'INFO SHEET'!F77,"0")</f>
        <v>0</v>
      </c>
      <c r="H16" s="68" t="str">
        <f>IF('INFO SHEET'!G77&lt;&gt;"",'INFO SHEET'!G77,"0")</f>
        <v>0</v>
      </c>
      <c r="I16" s="11">
        <f>(F16*'INFO SHEET'!$E$4)+(G16*'INFO SHEET'!$F$4)+(H16*'INFO SHEET'!$G$4)</f>
        <v>0</v>
      </c>
      <c r="J16" s="69"/>
      <c r="K16" s="11">
        <f t="shared" si="0"/>
        <v>0</v>
      </c>
      <c r="L16" s="11">
        <f>+K16*'VAT ADJUSTMENT'!$D$3</f>
        <v>0</v>
      </c>
      <c r="M16" s="69"/>
      <c r="N16" s="11">
        <f t="shared" si="1"/>
        <v>0</v>
      </c>
      <c r="O16" s="11">
        <f>+N16*'VAT ADJUSTMENT'!$C$4</f>
        <v>0</v>
      </c>
      <c r="P16" s="42">
        <f t="shared" si="2"/>
        <v>0</v>
      </c>
      <c r="R16" s="11">
        <f t="shared" si="3"/>
        <v>0</v>
      </c>
      <c r="S16" s="11">
        <f>IF('INFO SHEET'!L77="Card",AC16,IF('INFO SHEET'!L77="Cash",AD16,IF('INFO SHEET'!L77="cheque",AE16,IF('INFO SHEET'!L77="Bank Transfer",AF16,IF('INFO SHEET'!L77=0,0)))))</f>
        <v>0</v>
      </c>
      <c r="T16" s="42">
        <f t="shared" si="4"/>
        <v>0</v>
      </c>
      <c r="U16" s="69"/>
      <c r="W16" s="11">
        <f>IF('INFO SHEET'!$L77="Card",$R16,0)</f>
        <v>0</v>
      </c>
      <c r="X16" s="11">
        <f>IF('INFO SHEET'!L77="Cash",R16,0)</f>
        <v>0</v>
      </c>
      <c r="Y16" s="11">
        <f>IF('INFO SHEET'!L77="Cheque",R16,0)</f>
        <v>0</v>
      </c>
      <c r="Z16" s="11">
        <f>IF('INFO SHEET'!L77="Bank Transfer",R16,0)</f>
        <v>0</v>
      </c>
      <c r="AA16" s="11"/>
      <c r="AC16" s="11">
        <f>+W16*'Dropdown payment'!$B$1</f>
        <v>0</v>
      </c>
      <c r="AD16" s="11">
        <f>+$X16*'Dropdown payment'!$B$2</f>
        <v>0</v>
      </c>
      <c r="AE16" s="11">
        <f>+$Y16*'Dropdown payment'!$B$3</f>
        <v>0</v>
      </c>
      <c r="AF16" s="11">
        <f>+$Z16*'Dropdown payment'!$B$4</f>
        <v>0</v>
      </c>
      <c r="AG16" s="11"/>
    </row>
    <row r="17" spans="1:33" x14ac:dyDescent="0.3">
      <c r="A17" s="10">
        <f>'INFO SHEET'!B78</f>
        <v>70</v>
      </c>
      <c r="B17" s="149" t="str">
        <f>IF('INFO SHEET'!C78&lt;&gt;"",'INFO SHEET'!C78,"")</f>
        <v/>
      </c>
      <c r="C17" s="150">
        <f>+'INFO SHEET'!D78</f>
        <v>0</v>
      </c>
      <c r="D17" s="11">
        <f>+C17*'INFO SHEET'!$D$2</f>
        <v>0</v>
      </c>
      <c r="E17" s="11">
        <f>'INFO SHEET'!Y78</f>
        <v>0</v>
      </c>
      <c r="F17" s="68" t="str">
        <f>IF('INFO SHEET'!E78&lt;&gt;"",'INFO SHEET'!E78,"0")</f>
        <v>0</v>
      </c>
      <c r="G17" s="151" t="str">
        <f>IF('INFO SHEET'!F78&lt;&gt;"",'INFO SHEET'!F78,"0")</f>
        <v>0</v>
      </c>
      <c r="H17" s="68" t="str">
        <f>IF('INFO SHEET'!G78&lt;&gt;"",'INFO SHEET'!G78,"0")</f>
        <v>0</v>
      </c>
      <c r="I17" s="11">
        <f>(F17*'INFO SHEET'!$E$4)+(G17*'INFO SHEET'!$F$4)+(H17*'INFO SHEET'!$G$4)</f>
        <v>0</v>
      </c>
      <c r="J17" s="69"/>
      <c r="K17" s="11">
        <f t="shared" si="0"/>
        <v>0</v>
      </c>
      <c r="L17" s="11">
        <f>+K17*'VAT ADJUSTMENT'!$D$3</f>
        <v>0</v>
      </c>
      <c r="M17" s="69"/>
      <c r="N17" s="11">
        <f t="shared" si="1"/>
        <v>0</v>
      </c>
      <c r="O17" s="11">
        <f>+N17*'VAT ADJUSTMENT'!$C$4</f>
        <v>0</v>
      </c>
      <c r="P17" s="42">
        <f t="shared" si="2"/>
        <v>0</v>
      </c>
      <c r="R17" s="11">
        <f t="shared" si="3"/>
        <v>0</v>
      </c>
      <c r="S17" s="11">
        <f>IF('INFO SHEET'!L78="Card",AC17,IF('INFO SHEET'!L78="Cash",AD17,IF('INFO SHEET'!L78="cheque",AE17,IF('INFO SHEET'!L78="Bank Transfer",AF17,IF('INFO SHEET'!L78=0,0)))))</f>
        <v>0</v>
      </c>
      <c r="T17" s="42">
        <f t="shared" si="4"/>
        <v>0</v>
      </c>
      <c r="U17" s="69"/>
      <c r="W17" s="11">
        <f>IF('INFO SHEET'!$L78="Card",$R17,0)</f>
        <v>0</v>
      </c>
      <c r="X17" s="11">
        <f>IF('INFO SHEET'!L78="Cash",R17,0)</f>
        <v>0</v>
      </c>
      <c r="Y17" s="11">
        <f>IF('INFO SHEET'!L78="Cheque",R17,0)</f>
        <v>0</v>
      </c>
      <c r="Z17" s="11">
        <f>IF('INFO SHEET'!L78="Bank Transfer",R17,0)</f>
        <v>0</v>
      </c>
      <c r="AA17" s="11"/>
      <c r="AC17" s="11">
        <f>+W17*'Dropdown payment'!$B$1</f>
        <v>0</v>
      </c>
      <c r="AD17" s="11">
        <f>+$X17*'Dropdown payment'!$B$2</f>
        <v>0</v>
      </c>
      <c r="AE17" s="11">
        <f>+$Y17*'Dropdown payment'!$B$3</f>
        <v>0</v>
      </c>
      <c r="AF17" s="11">
        <f>+$Z17*'Dropdown payment'!$B$4</f>
        <v>0</v>
      </c>
      <c r="AG17" s="11"/>
    </row>
    <row r="18" spans="1:33" x14ac:dyDescent="0.3">
      <c r="A18" s="10">
        <f>'INFO SHEET'!B79</f>
        <v>71</v>
      </c>
      <c r="B18" s="149" t="str">
        <f>IF('INFO SHEET'!C79&lt;&gt;"",'INFO SHEET'!C79,"")</f>
        <v/>
      </c>
      <c r="C18" s="150">
        <f>+'INFO SHEET'!D79</f>
        <v>0</v>
      </c>
      <c r="D18" s="11">
        <f>+C18*'INFO SHEET'!$D$2</f>
        <v>0</v>
      </c>
      <c r="E18" s="11">
        <f>'INFO SHEET'!Y79</f>
        <v>0</v>
      </c>
      <c r="F18" s="68" t="str">
        <f>IF('INFO SHEET'!E79&lt;&gt;"",'INFO SHEET'!E79,"0")</f>
        <v>0</v>
      </c>
      <c r="G18" s="151" t="str">
        <f>IF('INFO SHEET'!F79&lt;&gt;"",'INFO SHEET'!F79,"0")</f>
        <v>0</v>
      </c>
      <c r="H18" s="68" t="str">
        <f>IF('INFO SHEET'!G79&lt;&gt;"",'INFO SHEET'!G79,"0")</f>
        <v>0</v>
      </c>
      <c r="I18" s="11">
        <f>(F18*'INFO SHEET'!$E$4)+(G18*'INFO SHEET'!$F$4)+(H18*'INFO SHEET'!$G$4)</f>
        <v>0</v>
      </c>
      <c r="J18" s="69"/>
      <c r="K18" s="11">
        <f t="shared" si="0"/>
        <v>0</v>
      </c>
      <c r="L18" s="11">
        <f>+K18*'VAT ADJUSTMENT'!$D$3</f>
        <v>0</v>
      </c>
      <c r="M18" s="69"/>
      <c r="N18" s="11">
        <f t="shared" si="1"/>
        <v>0</v>
      </c>
      <c r="O18" s="11">
        <f>+N18*'VAT ADJUSTMENT'!$C$4</f>
        <v>0</v>
      </c>
      <c r="P18" s="42">
        <f t="shared" si="2"/>
        <v>0</v>
      </c>
      <c r="R18" s="11">
        <f t="shared" si="3"/>
        <v>0</v>
      </c>
      <c r="S18" s="11">
        <f>IF('INFO SHEET'!L79="Card",AC18,IF('INFO SHEET'!L79="Cash",AD18,IF('INFO SHEET'!L79="cheque",AE18,IF('INFO SHEET'!L79="Bank Transfer",AF18,IF('INFO SHEET'!L79=0,0)))))</f>
        <v>0</v>
      </c>
      <c r="T18" s="42">
        <f t="shared" si="4"/>
        <v>0</v>
      </c>
      <c r="U18" s="69"/>
      <c r="W18" s="11">
        <f>IF('INFO SHEET'!$L79="Card",$R18,0)</f>
        <v>0</v>
      </c>
      <c r="X18" s="11">
        <f>IF('INFO SHEET'!L79="Cash",R18,0)</f>
        <v>0</v>
      </c>
      <c r="Y18" s="11">
        <f>IF('INFO SHEET'!L79="Cheque",R18,0)</f>
        <v>0</v>
      </c>
      <c r="Z18" s="11">
        <f>IF('INFO SHEET'!L79="Bank Transfer",R18,0)</f>
        <v>0</v>
      </c>
      <c r="AA18" s="11"/>
      <c r="AC18" s="11">
        <f>+W18*'Dropdown payment'!$B$1</f>
        <v>0</v>
      </c>
      <c r="AD18" s="11">
        <f>+$X18*'Dropdown payment'!$B$2</f>
        <v>0</v>
      </c>
      <c r="AE18" s="11">
        <f>+$Y18*'Dropdown payment'!$B$3</f>
        <v>0</v>
      </c>
      <c r="AF18" s="11">
        <f>+$Z18*'Dropdown payment'!$B$4</f>
        <v>0</v>
      </c>
      <c r="AG18" s="11"/>
    </row>
    <row r="19" spans="1:33" x14ac:dyDescent="0.3">
      <c r="A19" s="10">
        <f>'INFO SHEET'!B80</f>
        <v>72</v>
      </c>
      <c r="B19" s="149" t="str">
        <f>IF('INFO SHEET'!C80&lt;&gt;"",'INFO SHEET'!C80,"")</f>
        <v/>
      </c>
      <c r="C19" s="150">
        <f>+'INFO SHEET'!D80</f>
        <v>0</v>
      </c>
      <c r="D19" s="11">
        <f>+C19*'INFO SHEET'!$D$2</f>
        <v>0</v>
      </c>
      <c r="E19" s="11">
        <f>'INFO SHEET'!Y80</f>
        <v>0</v>
      </c>
      <c r="F19" s="68" t="str">
        <f>IF('INFO SHEET'!E80&lt;&gt;"",'INFO SHEET'!E80,"0")</f>
        <v>0</v>
      </c>
      <c r="G19" s="151" t="str">
        <f>IF('INFO SHEET'!F80&lt;&gt;"",'INFO SHEET'!F80,"0")</f>
        <v>0</v>
      </c>
      <c r="H19" s="68" t="str">
        <f>IF('INFO SHEET'!G80&lt;&gt;"",'INFO SHEET'!G80,"0")</f>
        <v>0</v>
      </c>
      <c r="I19" s="11">
        <f>(F19*'INFO SHEET'!$E$4)+(G19*'INFO SHEET'!$F$4)+(H19*'INFO SHEET'!$G$4)</f>
        <v>0</v>
      </c>
      <c r="J19" s="69"/>
      <c r="K19" s="11">
        <f t="shared" si="0"/>
        <v>0</v>
      </c>
      <c r="L19" s="11">
        <f>+K19*'VAT ADJUSTMENT'!$D$3</f>
        <v>0</v>
      </c>
      <c r="M19" s="69"/>
      <c r="N19" s="11">
        <f t="shared" si="1"/>
        <v>0</v>
      </c>
      <c r="O19" s="11">
        <f>+N19*'VAT ADJUSTMENT'!$C$4</f>
        <v>0</v>
      </c>
      <c r="P19" s="42">
        <f t="shared" si="2"/>
        <v>0</v>
      </c>
      <c r="R19" s="11">
        <f t="shared" si="3"/>
        <v>0</v>
      </c>
      <c r="S19" s="11">
        <f>IF('INFO SHEET'!L80="Card",AC19,IF('INFO SHEET'!L80="Cash",AD19,IF('INFO SHEET'!L80="cheque",AE19,IF('INFO SHEET'!L80="Bank Transfer",AF19,IF('INFO SHEET'!L80=0,0)))))</f>
        <v>0</v>
      </c>
      <c r="T19" s="42">
        <f t="shared" si="4"/>
        <v>0</v>
      </c>
      <c r="U19" s="69"/>
      <c r="W19" s="11">
        <f>IF('INFO SHEET'!$L80="Card",$R19,0)</f>
        <v>0</v>
      </c>
      <c r="X19" s="11">
        <f>IF('INFO SHEET'!L80="Cash",R19,0)</f>
        <v>0</v>
      </c>
      <c r="Y19" s="11">
        <f>IF('INFO SHEET'!L80="Cheque",R19,0)</f>
        <v>0</v>
      </c>
      <c r="Z19" s="11">
        <f>IF('INFO SHEET'!L80="Bank Transfer",R19,0)</f>
        <v>0</v>
      </c>
      <c r="AA19" s="11"/>
      <c r="AC19" s="11">
        <f>+W19*'Dropdown payment'!$B$1</f>
        <v>0</v>
      </c>
      <c r="AD19" s="11">
        <f>+$X19*'Dropdown payment'!$B$2</f>
        <v>0</v>
      </c>
      <c r="AE19" s="11">
        <f>+$Y19*'Dropdown payment'!$B$3</f>
        <v>0</v>
      </c>
      <c r="AF19" s="11">
        <f>+$Z19*'Dropdown payment'!$B$4</f>
        <v>0</v>
      </c>
      <c r="AG19" s="11"/>
    </row>
    <row r="20" spans="1:33" x14ac:dyDescent="0.3">
      <c r="A20" s="10">
        <f>'INFO SHEET'!B81</f>
        <v>73</v>
      </c>
      <c r="B20" s="149" t="str">
        <f>IF('INFO SHEET'!C81&lt;&gt;"",'INFO SHEET'!C81,"")</f>
        <v/>
      </c>
      <c r="C20" s="150">
        <f>+'INFO SHEET'!D81</f>
        <v>0</v>
      </c>
      <c r="D20" s="11">
        <f>+C20*'INFO SHEET'!$D$2</f>
        <v>0</v>
      </c>
      <c r="E20" s="11">
        <f>'INFO SHEET'!Y81</f>
        <v>0</v>
      </c>
      <c r="F20" s="68" t="str">
        <f>IF('INFO SHEET'!E81&lt;&gt;"",'INFO SHEET'!E81,"0")</f>
        <v>0</v>
      </c>
      <c r="G20" s="151" t="str">
        <f>IF('INFO SHEET'!F81&lt;&gt;"",'INFO SHEET'!F81,"0")</f>
        <v>0</v>
      </c>
      <c r="H20" s="68" t="str">
        <f>IF('INFO SHEET'!G81&lt;&gt;"",'INFO SHEET'!G81,"0")</f>
        <v>0</v>
      </c>
      <c r="I20" s="11">
        <f>(F20*'INFO SHEET'!$E$4)+(G20*'INFO SHEET'!$F$4)+(H20*'INFO SHEET'!$G$4)</f>
        <v>0</v>
      </c>
      <c r="J20" s="69"/>
      <c r="K20" s="11">
        <f t="shared" si="0"/>
        <v>0</v>
      </c>
      <c r="L20" s="11">
        <f>+K20*'VAT ADJUSTMENT'!$D$3</f>
        <v>0</v>
      </c>
      <c r="M20" s="69"/>
      <c r="N20" s="11">
        <f t="shared" si="1"/>
        <v>0</v>
      </c>
      <c r="O20" s="11">
        <f>+N20*'VAT ADJUSTMENT'!$C$4</f>
        <v>0</v>
      </c>
      <c r="P20" s="42">
        <f t="shared" si="2"/>
        <v>0</v>
      </c>
      <c r="R20" s="11">
        <f t="shared" si="3"/>
        <v>0</v>
      </c>
      <c r="S20" s="11">
        <f>IF('INFO SHEET'!L81="Card",AC20,IF('INFO SHEET'!L81="Cash",AD20,IF('INFO SHEET'!L81="cheque",AE20,IF('INFO SHEET'!L81="Bank Transfer",AF20,IF('INFO SHEET'!L81=0,0)))))</f>
        <v>0</v>
      </c>
      <c r="T20" s="42">
        <f t="shared" si="4"/>
        <v>0</v>
      </c>
      <c r="U20" s="69"/>
      <c r="W20" s="11">
        <f>IF('INFO SHEET'!$L81="Card",$R20,0)</f>
        <v>0</v>
      </c>
      <c r="X20" s="11">
        <f>IF('INFO SHEET'!L81="Cash",R20,0)</f>
        <v>0</v>
      </c>
      <c r="Y20" s="11">
        <f>IF('INFO SHEET'!L81="Cheque",R20,0)</f>
        <v>0</v>
      </c>
      <c r="Z20" s="11">
        <f>IF('INFO SHEET'!L81="Bank Transfer",R20,0)</f>
        <v>0</v>
      </c>
      <c r="AA20" s="11"/>
      <c r="AC20" s="11">
        <f>+W20*'Dropdown payment'!$B$1</f>
        <v>0</v>
      </c>
      <c r="AD20" s="11">
        <f>+$X20*'Dropdown payment'!$B$2</f>
        <v>0</v>
      </c>
      <c r="AE20" s="11">
        <f>+$Y20*'Dropdown payment'!$B$3</f>
        <v>0</v>
      </c>
      <c r="AF20" s="11">
        <f>+$Z20*'Dropdown payment'!$B$4</f>
        <v>0</v>
      </c>
      <c r="AG20" s="11"/>
    </row>
    <row r="21" spans="1:33" x14ac:dyDescent="0.3">
      <c r="A21" s="10">
        <f>'INFO SHEET'!B82</f>
        <v>74</v>
      </c>
      <c r="B21" s="149" t="str">
        <f>IF('INFO SHEET'!C82&lt;&gt;"",'INFO SHEET'!C82,"")</f>
        <v/>
      </c>
      <c r="C21" s="150">
        <f>+'INFO SHEET'!D82</f>
        <v>0</v>
      </c>
      <c r="D21" s="11">
        <f>+C21*'INFO SHEET'!$D$2</f>
        <v>0</v>
      </c>
      <c r="E21" s="11">
        <f>'INFO SHEET'!Y82</f>
        <v>0</v>
      </c>
      <c r="F21" s="68" t="str">
        <f>IF('INFO SHEET'!E82&lt;&gt;"",'INFO SHEET'!E82,"0")</f>
        <v>0</v>
      </c>
      <c r="G21" s="151" t="str">
        <f>IF('INFO SHEET'!F82&lt;&gt;"",'INFO SHEET'!F82,"0")</f>
        <v>0</v>
      </c>
      <c r="H21" s="68" t="str">
        <f>IF('INFO SHEET'!G82&lt;&gt;"",'INFO SHEET'!G82,"0")</f>
        <v>0</v>
      </c>
      <c r="I21" s="11">
        <f>(F21*'INFO SHEET'!$E$4)+(G21*'INFO SHEET'!$F$4)+(H21*'INFO SHEET'!$G$4)</f>
        <v>0</v>
      </c>
      <c r="J21" s="69"/>
      <c r="K21" s="11">
        <f t="shared" si="0"/>
        <v>0</v>
      </c>
      <c r="L21" s="11">
        <f>+K21*'VAT ADJUSTMENT'!$D$3</f>
        <v>0</v>
      </c>
      <c r="M21" s="69"/>
      <c r="N21" s="11">
        <f t="shared" si="1"/>
        <v>0</v>
      </c>
      <c r="O21" s="11">
        <f>+N21*'VAT ADJUSTMENT'!$C$4</f>
        <v>0</v>
      </c>
      <c r="P21" s="42">
        <f t="shared" si="2"/>
        <v>0</v>
      </c>
      <c r="R21" s="11">
        <f t="shared" si="3"/>
        <v>0</v>
      </c>
      <c r="S21" s="11">
        <f>IF('INFO SHEET'!L82="Card",AC21,IF('INFO SHEET'!L82="Cash",AD21,IF('INFO SHEET'!L82="cheque",AE21,IF('INFO SHEET'!L82="Bank Transfer",AF21,IF('INFO SHEET'!L82=0,0)))))</f>
        <v>0</v>
      </c>
      <c r="T21" s="42">
        <f t="shared" si="4"/>
        <v>0</v>
      </c>
      <c r="U21" s="69"/>
      <c r="W21" s="11">
        <f>IF('INFO SHEET'!$L82="Card",$R21,0)</f>
        <v>0</v>
      </c>
      <c r="X21" s="11">
        <f>IF('INFO SHEET'!L82="Cash",R21,0)</f>
        <v>0</v>
      </c>
      <c r="Y21" s="11">
        <f>IF('INFO SHEET'!L82="Cheque",R21,0)</f>
        <v>0</v>
      </c>
      <c r="Z21" s="11">
        <f>IF('INFO SHEET'!L82="Bank Transfer",R21,0)</f>
        <v>0</v>
      </c>
      <c r="AA21" s="11"/>
      <c r="AC21" s="11">
        <f>+W21*'Dropdown payment'!$B$1</f>
        <v>0</v>
      </c>
      <c r="AD21" s="11">
        <f>+$X21*'Dropdown payment'!$B$2</f>
        <v>0</v>
      </c>
      <c r="AE21" s="11">
        <f>+$Y21*'Dropdown payment'!$B$3</f>
        <v>0</v>
      </c>
      <c r="AF21" s="11">
        <f>+$Z21*'Dropdown payment'!$B$4</f>
        <v>0</v>
      </c>
      <c r="AG21" s="11"/>
    </row>
    <row r="22" spans="1:33" x14ac:dyDescent="0.3">
      <c r="A22" s="10">
        <f>'INFO SHEET'!B83</f>
        <v>75</v>
      </c>
      <c r="B22" s="149" t="str">
        <f>IF('INFO SHEET'!C83&lt;&gt;"",'INFO SHEET'!C83,"")</f>
        <v/>
      </c>
      <c r="C22" s="150">
        <f>+'INFO SHEET'!D83</f>
        <v>0</v>
      </c>
      <c r="D22" s="11">
        <f>+C22*'INFO SHEET'!$D$2</f>
        <v>0</v>
      </c>
      <c r="E22" s="11">
        <f>'INFO SHEET'!Y83</f>
        <v>0</v>
      </c>
      <c r="F22" s="68" t="str">
        <f>IF('INFO SHEET'!E83&lt;&gt;"",'INFO SHEET'!E83,"0")</f>
        <v>0</v>
      </c>
      <c r="G22" s="151" t="str">
        <f>IF('INFO SHEET'!F83&lt;&gt;"",'INFO SHEET'!F83,"0")</f>
        <v>0</v>
      </c>
      <c r="H22" s="68" t="str">
        <f>IF('INFO SHEET'!G83&lt;&gt;"",'INFO SHEET'!G83,"0")</f>
        <v>0</v>
      </c>
      <c r="I22" s="11">
        <f>(F22*'INFO SHEET'!$E$4)+(G22*'INFO SHEET'!$F$4)+(H22*'INFO SHEET'!$G$4)</f>
        <v>0</v>
      </c>
      <c r="J22" s="69"/>
      <c r="K22" s="11">
        <f t="shared" si="0"/>
        <v>0</v>
      </c>
      <c r="L22" s="11">
        <f>+K22*'VAT ADJUSTMENT'!$D$3</f>
        <v>0</v>
      </c>
      <c r="M22" s="69"/>
      <c r="N22" s="11">
        <f t="shared" si="1"/>
        <v>0</v>
      </c>
      <c r="O22" s="11">
        <f>+N22*'VAT ADJUSTMENT'!$C$4</f>
        <v>0</v>
      </c>
      <c r="P22" s="42">
        <f t="shared" si="2"/>
        <v>0</v>
      </c>
      <c r="R22" s="11">
        <f t="shared" si="3"/>
        <v>0</v>
      </c>
      <c r="S22" s="11">
        <f>IF('INFO SHEET'!L83="Card",AC22,IF('INFO SHEET'!L83="Cash",AD22,IF('INFO SHEET'!L83="cheque",AE22,IF('INFO SHEET'!L83="Bank Transfer",AF22,IF('INFO SHEET'!L83=0,0)))))</f>
        <v>0</v>
      </c>
      <c r="T22" s="42">
        <f t="shared" si="4"/>
        <v>0</v>
      </c>
      <c r="U22" s="69"/>
      <c r="W22" s="11">
        <f>IF('INFO SHEET'!$L83="Card",$R22,0)</f>
        <v>0</v>
      </c>
      <c r="X22" s="11">
        <f>IF('INFO SHEET'!L83="Cash",R22,0)</f>
        <v>0</v>
      </c>
      <c r="Y22" s="11">
        <f>IF('INFO SHEET'!L83="Cheque",R22,0)</f>
        <v>0</v>
      </c>
      <c r="Z22" s="11">
        <f>IF('INFO SHEET'!L83="Bank Transfer",R22,0)</f>
        <v>0</v>
      </c>
      <c r="AA22" s="11"/>
      <c r="AC22" s="11">
        <f>+W22*'Dropdown payment'!$B$1</f>
        <v>0</v>
      </c>
      <c r="AD22" s="11">
        <f>+$X22*'Dropdown payment'!$B$2</f>
        <v>0</v>
      </c>
      <c r="AE22" s="11">
        <f>+$Y22*'Dropdown payment'!$B$3</f>
        <v>0</v>
      </c>
      <c r="AF22" s="11">
        <f>+$Z22*'Dropdown payment'!$B$4</f>
        <v>0</v>
      </c>
      <c r="AG22" s="11"/>
    </row>
    <row r="23" spans="1:33" x14ac:dyDescent="0.3">
      <c r="A23" s="10">
        <f>'INFO SHEET'!B84</f>
        <v>76</v>
      </c>
      <c r="B23" s="149" t="str">
        <f>IF('INFO SHEET'!C84&lt;&gt;"",'INFO SHEET'!C84,"")</f>
        <v/>
      </c>
      <c r="C23" s="150">
        <f>+'INFO SHEET'!D84</f>
        <v>0</v>
      </c>
      <c r="D23" s="11">
        <f>+C23*'INFO SHEET'!$D$2</f>
        <v>0</v>
      </c>
      <c r="E23" s="11">
        <f>'INFO SHEET'!Y84</f>
        <v>0</v>
      </c>
      <c r="F23" s="68" t="str">
        <f>IF('INFO SHEET'!E84&lt;&gt;"",'INFO SHEET'!E84,"0")</f>
        <v>0</v>
      </c>
      <c r="G23" s="151" t="str">
        <f>IF('INFO SHEET'!F84&lt;&gt;"",'INFO SHEET'!F84,"0")</f>
        <v>0</v>
      </c>
      <c r="H23" s="68" t="str">
        <f>IF('INFO SHEET'!G84&lt;&gt;"",'INFO SHEET'!G84,"0")</f>
        <v>0</v>
      </c>
      <c r="I23" s="11">
        <f>(F23*'INFO SHEET'!$E$4)+(G23*'INFO SHEET'!$F$4)+(H23*'INFO SHEET'!$G$4)</f>
        <v>0</v>
      </c>
      <c r="J23" s="69"/>
      <c r="K23" s="11">
        <f t="shared" si="0"/>
        <v>0</v>
      </c>
      <c r="L23" s="11">
        <f>+K23*'VAT ADJUSTMENT'!$D$3</f>
        <v>0</v>
      </c>
      <c r="M23" s="69"/>
      <c r="N23" s="11">
        <f t="shared" si="1"/>
        <v>0</v>
      </c>
      <c r="O23" s="11">
        <f>+N23*'VAT ADJUSTMENT'!$C$4</f>
        <v>0</v>
      </c>
      <c r="P23" s="42">
        <f t="shared" si="2"/>
        <v>0</v>
      </c>
      <c r="R23" s="11">
        <f t="shared" si="3"/>
        <v>0</v>
      </c>
      <c r="S23" s="11">
        <f>IF('INFO SHEET'!L84="Card",AC23,IF('INFO SHEET'!L84="Cash",AD23,IF('INFO SHEET'!L84="cheque",AE23,IF('INFO SHEET'!L84="Bank Transfer",AF23,IF('INFO SHEET'!L84=0,0)))))</f>
        <v>0</v>
      </c>
      <c r="T23" s="42">
        <f t="shared" si="4"/>
        <v>0</v>
      </c>
      <c r="U23" s="69"/>
      <c r="W23" s="11">
        <f>IF('INFO SHEET'!$L84="Card",$R23,0)</f>
        <v>0</v>
      </c>
      <c r="X23" s="11">
        <f>IF('INFO SHEET'!L84="Cash",R23,0)</f>
        <v>0</v>
      </c>
      <c r="Y23" s="11">
        <f>IF('INFO SHEET'!L84="Cheque",R23,0)</f>
        <v>0</v>
      </c>
      <c r="Z23" s="11">
        <f>IF('INFO SHEET'!L84="Bank Transfer",R23,0)</f>
        <v>0</v>
      </c>
      <c r="AA23" s="11"/>
      <c r="AC23" s="11">
        <f>+W23*'Dropdown payment'!$B$1</f>
        <v>0</v>
      </c>
      <c r="AD23" s="11">
        <f>+$X23*'Dropdown payment'!$B$2</f>
        <v>0</v>
      </c>
      <c r="AE23" s="11">
        <f>+$Y23*'Dropdown payment'!$B$3</f>
        <v>0</v>
      </c>
      <c r="AF23" s="11">
        <f>+$Z23*'Dropdown payment'!$B$4</f>
        <v>0</v>
      </c>
      <c r="AG23" s="11"/>
    </row>
    <row r="24" spans="1:33" x14ac:dyDescent="0.3">
      <c r="A24" s="10">
        <f>'INFO SHEET'!B85</f>
        <v>77</v>
      </c>
      <c r="B24" s="149" t="str">
        <f>IF('INFO SHEET'!C85&lt;&gt;"",'INFO SHEET'!C85,"")</f>
        <v/>
      </c>
      <c r="C24" s="150">
        <f>+'INFO SHEET'!D85</f>
        <v>0</v>
      </c>
      <c r="D24" s="11">
        <f>+C24*'INFO SHEET'!$D$2</f>
        <v>0</v>
      </c>
      <c r="E24" s="11">
        <f>'INFO SHEET'!Y85</f>
        <v>0</v>
      </c>
      <c r="F24" s="68" t="str">
        <f>IF('INFO SHEET'!E85&lt;&gt;"",'INFO SHEET'!E85,"0")</f>
        <v>0</v>
      </c>
      <c r="G24" s="151" t="str">
        <f>IF('INFO SHEET'!F85&lt;&gt;"",'INFO SHEET'!F85,"0")</f>
        <v>0</v>
      </c>
      <c r="H24" s="68" t="str">
        <f>IF('INFO SHEET'!G85&lt;&gt;"",'INFO SHEET'!G85,"0")</f>
        <v>0</v>
      </c>
      <c r="I24" s="11">
        <f>(F24*'INFO SHEET'!$E$4)+(G24*'INFO SHEET'!$F$4)+(H24*'INFO SHEET'!$G$4)</f>
        <v>0</v>
      </c>
      <c r="J24" s="69"/>
      <c r="K24" s="11">
        <f t="shared" si="0"/>
        <v>0</v>
      </c>
      <c r="L24" s="11">
        <f>+K24*'VAT ADJUSTMENT'!$D$3</f>
        <v>0</v>
      </c>
      <c r="M24" s="69"/>
      <c r="N24" s="11">
        <f t="shared" si="1"/>
        <v>0</v>
      </c>
      <c r="O24" s="11">
        <f>+N24*'VAT ADJUSTMENT'!$C$4</f>
        <v>0</v>
      </c>
      <c r="P24" s="42">
        <f t="shared" si="2"/>
        <v>0</v>
      </c>
      <c r="R24" s="11">
        <f t="shared" si="3"/>
        <v>0</v>
      </c>
      <c r="S24" s="11">
        <f>IF('INFO SHEET'!L85="Card",AC24,IF('INFO SHEET'!L85="Cash",AD24,IF('INFO SHEET'!L85="cheque",AE24,IF('INFO SHEET'!L85="Bank Transfer",AF24,IF('INFO SHEET'!L85=0,0)))))</f>
        <v>0</v>
      </c>
      <c r="T24" s="42">
        <f t="shared" si="4"/>
        <v>0</v>
      </c>
      <c r="U24" s="69"/>
      <c r="W24" s="11">
        <f>IF('INFO SHEET'!$L85="Card",$R24,0)</f>
        <v>0</v>
      </c>
      <c r="X24" s="11">
        <f>IF('INFO SHEET'!L85="Cash",R24,0)</f>
        <v>0</v>
      </c>
      <c r="Y24" s="11">
        <f>IF('INFO SHEET'!L85="Cheque",R24,0)</f>
        <v>0</v>
      </c>
      <c r="Z24" s="11">
        <f>IF('INFO SHEET'!L85="Bank Transfer",R24,0)</f>
        <v>0</v>
      </c>
      <c r="AA24" s="11"/>
      <c r="AC24" s="11">
        <f>+W24*'Dropdown payment'!$B$1</f>
        <v>0</v>
      </c>
      <c r="AD24" s="11">
        <f>+$X24*'Dropdown payment'!$B$2</f>
        <v>0</v>
      </c>
      <c r="AE24" s="11">
        <f>+$Y24*'Dropdown payment'!$B$3</f>
        <v>0</v>
      </c>
      <c r="AF24" s="11">
        <f>+$Z24*'Dropdown payment'!$B$4</f>
        <v>0</v>
      </c>
      <c r="AG24" s="11"/>
    </row>
    <row r="25" spans="1:33" x14ac:dyDescent="0.3">
      <c r="A25" s="10">
        <f>'INFO SHEET'!B86</f>
        <v>78</v>
      </c>
      <c r="B25" s="149" t="str">
        <f>IF('INFO SHEET'!C86&lt;&gt;"",'INFO SHEET'!C86,"")</f>
        <v/>
      </c>
      <c r="C25" s="150">
        <f>+'INFO SHEET'!D86</f>
        <v>0</v>
      </c>
      <c r="D25" s="11">
        <f>+C25*'INFO SHEET'!$D$2</f>
        <v>0</v>
      </c>
      <c r="E25" s="11">
        <f>'INFO SHEET'!Y86</f>
        <v>0</v>
      </c>
      <c r="F25" s="68" t="str">
        <f>IF('INFO SHEET'!E86&lt;&gt;"",'INFO SHEET'!E86,"0")</f>
        <v>0</v>
      </c>
      <c r="G25" s="151" t="str">
        <f>IF('INFO SHEET'!F86&lt;&gt;"",'INFO SHEET'!F86,"0")</f>
        <v>0</v>
      </c>
      <c r="H25" s="68" t="str">
        <f>IF('INFO SHEET'!G86&lt;&gt;"",'INFO SHEET'!G86,"0")</f>
        <v>0</v>
      </c>
      <c r="I25" s="11">
        <f>(F25*'INFO SHEET'!$E$4)+(G25*'INFO SHEET'!$F$4)+(H25*'INFO SHEET'!$G$4)</f>
        <v>0</v>
      </c>
      <c r="J25" s="69"/>
      <c r="K25" s="11">
        <f t="shared" si="0"/>
        <v>0</v>
      </c>
      <c r="L25" s="11">
        <f>+K25*'VAT ADJUSTMENT'!$D$3</f>
        <v>0</v>
      </c>
      <c r="M25" s="69"/>
      <c r="N25" s="11">
        <f t="shared" si="1"/>
        <v>0</v>
      </c>
      <c r="O25" s="11">
        <f>+N25*'VAT ADJUSTMENT'!$C$4</f>
        <v>0</v>
      </c>
      <c r="P25" s="42">
        <f t="shared" si="2"/>
        <v>0</v>
      </c>
      <c r="R25" s="11">
        <f t="shared" si="3"/>
        <v>0</v>
      </c>
      <c r="S25" s="11">
        <f>IF('INFO SHEET'!L86="Card",AC25,IF('INFO SHEET'!L86="Cash",AD25,IF('INFO SHEET'!L86="cheque",AE25,IF('INFO SHEET'!L86="Bank Transfer",AF25,IF('INFO SHEET'!L86=0,0)))))</f>
        <v>0</v>
      </c>
      <c r="T25" s="42">
        <f t="shared" si="4"/>
        <v>0</v>
      </c>
      <c r="U25" s="69"/>
      <c r="W25" s="11">
        <f>IF('INFO SHEET'!$L86="Card",$R25,0)</f>
        <v>0</v>
      </c>
      <c r="X25" s="11">
        <f>IF('INFO SHEET'!L86="Cash",R25,0)</f>
        <v>0</v>
      </c>
      <c r="Y25" s="11">
        <f>IF('INFO SHEET'!L86="Cheque",R25,0)</f>
        <v>0</v>
      </c>
      <c r="Z25" s="11">
        <f>IF('INFO SHEET'!L86="Bank Transfer",R25,0)</f>
        <v>0</v>
      </c>
      <c r="AA25" s="11"/>
      <c r="AC25" s="11">
        <f>+W25*'Dropdown payment'!$B$1</f>
        <v>0</v>
      </c>
      <c r="AD25" s="11">
        <f>+$X25*'Dropdown payment'!$B$2</f>
        <v>0</v>
      </c>
      <c r="AE25" s="11">
        <f>+$Y25*'Dropdown payment'!$B$3</f>
        <v>0</v>
      </c>
      <c r="AF25" s="11">
        <f>+$Z25*'Dropdown payment'!$B$4</f>
        <v>0</v>
      </c>
      <c r="AG25" s="11"/>
    </row>
    <row r="26" spans="1:33" x14ac:dyDescent="0.3">
      <c r="A26" s="10">
        <f>'INFO SHEET'!B87</f>
        <v>79</v>
      </c>
      <c r="B26" s="149" t="str">
        <f>IF('INFO SHEET'!C87&lt;&gt;"",'INFO SHEET'!C87,"")</f>
        <v/>
      </c>
      <c r="C26" s="150">
        <f>+'INFO SHEET'!D87</f>
        <v>0</v>
      </c>
      <c r="D26" s="11">
        <f>+C26*'INFO SHEET'!$D$2</f>
        <v>0</v>
      </c>
      <c r="E26" s="11">
        <f>'INFO SHEET'!Y87</f>
        <v>0</v>
      </c>
      <c r="F26" s="68" t="str">
        <f>IF('INFO SHEET'!E87&lt;&gt;"",'INFO SHEET'!E87,"0")</f>
        <v>0</v>
      </c>
      <c r="G26" s="151" t="str">
        <f>IF('INFO SHEET'!F87&lt;&gt;"",'INFO SHEET'!F87,"0")</f>
        <v>0</v>
      </c>
      <c r="H26" s="68" t="str">
        <f>IF('INFO SHEET'!G87&lt;&gt;"",'INFO SHEET'!G87,"0")</f>
        <v>0</v>
      </c>
      <c r="I26" s="11">
        <f>(F26*'INFO SHEET'!$E$4)+(G26*'INFO SHEET'!$F$4)+(H26*'INFO SHEET'!$G$4)</f>
        <v>0</v>
      </c>
      <c r="J26" s="69"/>
      <c r="K26" s="11">
        <f t="shared" si="0"/>
        <v>0</v>
      </c>
      <c r="L26" s="11">
        <f>+K26*'VAT ADJUSTMENT'!$D$3</f>
        <v>0</v>
      </c>
      <c r="M26" s="69"/>
      <c r="N26" s="11">
        <f t="shared" si="1"/>
        <v>0</v>
      </c>
      <c r="O26" s="11">
        <f>+N26*'VAT ADJUSTMENT'!$C$4</f>
        <v>0</v>
      </c>
      <c r="P26" s="42">
        <f t="shared" si="2"/>
        <v>0</v>
      </c>
      <c r="R26" s="11">
        <f t="shared" si="3"/>
        <v>0</v>
      </c>
      <c r="S26" s="11">
        <f>IF('INFO SHEET'!L87="Card",AC26,IF('INFO SHEET'!L87="Cash",AD26,IF('INFO SHEET'!L87="cheque",AE26,IF('INFO SHEET'!L87="Bank Transfer",AF26,IF('INFO SHEET'!L87=0,0)))))</f>
        <v>0</v>
      </c>
      <c r="T26" s="42">
        <f t="shared" si="4"/>
        <v>0</v>
      </c>
      <c r="U26" s="69"/>
      <c r="W26" s="11">
        <f>IF('INFO SHEET'!$L87="Card",$R26,0)</f>
        <v>0</v>
      </c>
      <c r="X26" s="11">
        <f>IF('INFO SHEET'!L87="Cash",R26,0)</f>
        <v>0</v>
      </c>
      <c r="Y26" s="11">
        <f>IF('INFO SHEET'!L87="Cheque",R26,0)</f>
        <v>0</v>
      </c>
      <c r="Z26" s="11">
        <f>IF('INFO SHEET'!L87="Bank Transfer",R26,0)</f>
        <v>0</v>
      </c>
      <c r="AA26" s="11"/>
      <c r="AC26" s="11">
        <f>+W26*'Dropdown payment'!$B$1</f>
        <v>0</v>
      </c>
      <c r="AD26" s="11">
        <f>+$X26*'Dropdown payment'!$B$2</f>
        <v>0</v>
      </c>
      <c r="AE26" s="11">
        <f>+$Y26*'Dropdown payment'!$B$3</f>
        <v>0</v>
      </c>
      <c r="AF26" s="11">
        <f>+$Z26*'Dropdown payment'!$B$4</f>
        <v>0</v>
      </c>
      <c r="AG26" s="11"/>
    </row>
    <row r="27" spans="1:33" ht="15" thickBot="1" x14ac:dyDescent="0.35">
      <c r="A27" s="66">
        <f>'INFO SHEET'!B88</f>
        <v>80</v>
      </c>
      <c r="B27" s="152" t="str">
        <f>IF('INFO SHEET'!C88&lt;&gt;"",'INFO SHEET'!C88,"")</f>
        <v/>
      </c>
      <c r="C27" s="153">
        <f>+'INFO SHEET'!D88</f>
        <v>0</v>
      </c>
      <c r="D27" s="12">
        <f>+C27*'INFO SHEET'!$D$2</f>
        <v>0</v>
      </c>
      <c r="E27" s="11">
        <f>'INFO SHEET'!Y88</f>
        <v>0</v>
      </c>
      <c r="F27" s="154" t="str">
        <f>IF('INFO SHEET'!E88&lt;&gt;"",'INFO SHEET'!E88,"0")</f>
        <v>0</v>
      </c>
      <c r="G27" s="155" t="str">
        <f>IF('INFO SHEET'!F88&lt;&gt;"",'INFO SHEET'!F88,"0")</f>
        <v>0</v>
      </c>
      <c r="H27" s="154" t="str">
        <f>IF('INFO SHEET'!G88&lt;&gt;"",'INFO SHEET'!G88,"0")</f>
        <v>0</v>
      </c>
      <c r="I27" s="12">
        <f>(F27*'INFO SHEET'!$E$4)+(G27*'INFO SHEET'!$F$4)+(H27*'INFO SHEET'!$G$4)</f>
        <v>0</v>
      </c>
      <c r="J27" s="69"/>
      <c r="K27" s="12">
        <f t="shared" si="0"/>
        <v>0</v>
      </c>
      <c r="L27" s="12">
        <f>+K27*'VAT ADJUSTMENT'!$D$3</f>
        <v>0</v>
      </c>
      <c r="M27" s="69"/>
      <c r="N27" s="12">
        <f t="shared" si="1"/>
        <v>0</v>
      </c>
      <c r="O27" s="12">
        <f>+N27*'VAT ADJUSTMENT'!$C$4</f>
        <v>0</v>
      </c>
      <c r="P27" s="43">
        <f t="shared" si="2"/>
        <v>0</v>
      </c>
      <c r="R27" s="12">
        <f t="shared" si="3"/>
        <v>0</v>
      </c>
      <c r="S27" s="12">
        <f>IF('INFO SHEET'!L88="Card",AC27,IF('INFO SHEET'!L88="Cash",AD27,IF('INFO SHEET'!L88="cheque",AE27,IF('INFO SHEET'!L88="Bank Transfer",AF27,IF('INFO SHEET'!L88=0,0)))))</f>
        <v>0</v>
      </c>
      <c r="T27" s="43">
        <f t="shared" si="4"/>
        <v>0</v>
      </c>
      <c r="U27" s="69"/>
      <c r="W27" s="12">
        <f>IF('INFO SHEET'!$L88="Card",$R27,0)</f>
        <v>0</v>
      </c>
      <c r="X27" s="12">
        <f>IF('INFO SHEET'!L88="Cash",R27,0)</f>
        <v>0</v>
      </c>
      <c r="Y27" s="12">
        <f>IF('INFO SHEET'!L88="Cheque",R27,0)</f>
        <v>0</v>
      </c>
      <c r="Z27" s="12">
        <f>IF('INFO SHEET'!L88="Bank Transfer",R27,0)</f>
        <v>0</v>
      </c>
      <c r="AA27" s="12"/>
      <c r="AC27" s="11">
        <f>+W27*'Dropdown payment'!$B$1</f>
        <v>0</v>
      </c>
      <c r="AD27" s="11">
        <f>+$X27*'Dropdown payment'!$B$2</f>
        <v>0</v>
      </c>
      <c r="AE27" s="11">
        <f>+$Y27*'Dropdown payment'!$B$3</f>
        <v>0</v>
      </c>
      <c r="AF27" s="11">
        <f>+$Z27*'Dropdown payment'!$B$4</f>
        <v>0</v>
      </c>
      <c r="AG27" s="11"/>
    </row>
    <row r="28" spans="1:33" ht="15" thickTop="1" x14ac:dyDescent="0.3">
      <c r="B28" s="68"/>
      <c r="C28" s="156"/>
      <c r="D28" s="157"/>
      <c r="E28" s="157"/>
      <c r="F28" s="158"/>
      <c r="G28" s="158"/>
      <c r="H28" s="158"/>
      <c r="I28" s="157"/>
      <c r="J28" s="69"/>
      <c r="K28" s="157" t="s">
        <v>1</v>
      </c>
      <c r="L28" s="157" t="s">
        <v>1</v>
      </c>
      <c r="M28" s="69"/>
      <c r="N28" s="157" t="s">
        <v>1</v>
      </c>
      <c r="O28" s="157" t="s">
        <v>1</v>
      </c>
      <c r="P28" s="69"/>
      <c r="R28" s="157" t="s">
        <v>1</v>
      </c>
      <c r="S28" s="157" t="s">
        <v>1</v>
      </c>
      <c r="T28" s="69"/>
      <c r="U28" s="69"/>
      <c r="W28" s="157" t="s">
        <v>1</v>
      </c>
      <c r="X28" s="157"/>
      <c r="Y28" s="157"/>
      <c r="Z28" s="157"/>
      <c r="AA28" s="157" t="s">
        <v>1</v>
      </c>
      <c r="AC28" s="189" t="s">
        <v>1</v>
      </c>
      <c r="AD28" s="189"/>
      <c r="AE28" s="189"/>
      <c r="AF28" s="189"/>
      <c r="AG28" s="189" t="s">
        <v>1</v>
      </c>
    </row>
    <row r="29" spans="1:33" x14ac:dyDescent="0.3">
      <c r="B29" s="40" t="s">
        <v>15</v>
      </c>
      <c r="C29" s="13">
        <f>SUM(C8:C27)</f>
        <v>0</v>
      </c>
      <c r="D29" s="14">
        <f>SUM(D8:D27)</f>
        <v>0</v>
      </c>
      <c r="E29" s="14">
        <f>SUM(E8:E27)</f>
        <v>0</v>
      </c>
      <c r="F29" s="16">
        <f t="shared" ref="F29:O29" si="5">SUM(F8:F27)</f>
        <v>0</v>
      </c>
      <c r="G29" s="16">
        <f t="shared" si="5"/>
        <v>0</v>
      </c>
      <c r="H29" s="16">
        <f t="shared" si="5"/>
        <v>0</v>
      </c>
      <c r="I29" s="15">
        <f t="shared" si="5"/>
        <v>0</v>
      </c>
      <c r="J29" s="70"/>
      <c r="K29" s="15">
        <f>SUM(K8:K27)</f>
        <v>0</v>
      </c>
      <c r="L29" s="15">
        <f>SUM(L8:L27)</f>
        <v>0</v>
      </c>
      <c r="M29" s="70"/>
      <c r="N29" s="15">
        <f t="shared" si="5"/>
        <v>0</v>
      </c>
      <c r="O29" s="15">
        <f t="shared" si="5"/>
        <v>0</v>
      </c>
      <c r="P29" s="15">
        <f>+N29+O29+L29</f>
        <v>0</v>
      </c>
      <c r="R29" s="15">
        <f>SUM(R8:R27)</f>
        <v>0</v>
      </c>
      <c r="S29" s="15">
        <f>SUM(S8:S27)</f>
        <v>0</v>
      </c>
      <c r="T29" s="15">
        <f>SUM(T8:T27)</f>
        <v>0</v>
      </c>
      <c r="U29" s="70"/>
      <c r="W29" s="15">
        <f>SUM(W8:W27)</f>
        <v>0</v>
      </c>
      <c r="X29" s="15">
        <f>SUM(X8:X27)</f>
        <v>0</v>
      </c>
      <c r="Y29" s="15">
        <f>SUM(Y8:Y27)</f>
        <v>0</v>
      </c>
      <c r="Z29" s="15">
        <f>SUM(Z8:Z27)</f>
        <v>0</v>
      </c>
      <c r="AA29" s="15">
        <f>SUM(AA8:AA27)</f>
        <v>0</v>
      </c>
      <c r="AC29" s="15">
        <f>SUM(AC8:AC27)</f>
        <v>0</v>
      </c>
      <c r="AD29" s="15">
        <f>SUM(AD8:AD27)</f>
        <v>0</v>
      </c>
      <c r="AE29" s="15">
        <f>SUM(AE8:AE27)</f>
        <v>0</v>
      </c>
      <c r="AF29" s="15">
        <f>SUM(AF8:AF27)</f>
        <v>0</v>
      </c>
      <c r="AG29" s="15">
        <f>SUM(AG8:AG27)</f>
        <v>0</v>
      </c>
    </row>
    <row r="31" spans="1:33" x14ac:dyDescent="0.3">
      <c r="AE31" s="207" t="s">
        <v>182</v>
      </c>
      <c r="AF31" s="207"/>
      <c r="AG31" s="142">
        <f>SUM(AC29:AG29)</f>
        <v>0</v>
      </c>
    </row>
  </sheetData>
  <sheetProtection algorithmName="SHA-512" hashValue="CWinBZH6tYVGyRDOUUiHqno4t+WCI5aFTFW9h2xE3lxQ0nTmiGXS7ibkmEuM+AOsIRx5YOqBQ1a0vZfDj63yow==" saltValue="Q7De1BOlkMVXqHY/jekhvw==" spinCount="100000" sheet="1" objects="1" scenarios="1"/>
  <mergeCells count="8">
    <mergeCell ref="AE31:AF31"/>
    <mergeCell ref="W6:AA6"/>
    <mergeCell ref="AC6:AG6"/>
    <mergeCell ref="A6:A7"/>
    <mergeCell ref="F6:I6"/>
    <mergeCell ref="K6:L6"/>
    <mergeCell ref="N6:P6"/>
    <mergeCell ref="R6:T6"/>
  </mergeCells>
  <pageMargins left="0.7" right="0.7" top="0.75" bottom="0.75" header="0.3" footer="0.3"/>
  <pageSetup paperSize="9" scale="80" orientation="landscape" horizontalDpi="360" verticalDpi="360" r:id="rId1"/>
  <headerFooter>
    <oddFooter>&amp;RRev 03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9"/>
  <sheetViews>
    <sheetView zoomScaleNormal="100" workbookViewId="0">
      <selection activeCell="I29" sqref="I29"/>
    </sheetView>
  </sheetViews>
  <sheetFormatPr defaultColWidth="13.6640625" defaultRowHeight="14.4" x14ac:dyDescent="0.3"/>
  <cols>
    <col min="1" max="6" width="13.6640625" style="1" customWidth="1"/>
    <col min="7" max="7" width="19" style="1" customWidth="1"/>
    <col min="8" max="8" width="14.44140625" style="1" customWidth="1"/>
    <col min="9" max="9" width="9.109375" style="180" customWidth="1"/>
    <col min="10" max="252" width="9.109375" style="1" customWidth="1"/>
    <col min="253" max="16384" width="13.6640625" style="1"/>
  </cols>
  <sheetData>
    <row r="1" spans="1:17" ht="15" thickBot="1" x14ac:dyDescent="0.35">
      <c r="A1" s="266"/>
      <c r="B1" s="266"/>
      <c r="C1" s="266"/>
      <c r="D1" s="266"/>
      <c r="E1" s="266"/>
      <c r="F1" s="266"/>
      <c r="G1" s="266"/>
      <c r="H1" s="266"/>
      <c r="I1" s="253"/>
    </row>
    <row r="2" spans="1:17" ht="15" thickBot="1" x14ac:dyDescent="0.35">
      <c r="A2" s="293" t="s">
        <v>1</v>
      </c>
      <c r="B2" s="294" t="s">
        <v>16</v>
      </c>
      <c r="C2" s="295"/>
      <c r="D2" s="296"/>
      <c r="E2" s="293"/>
      <c r="F2" s="297" t="str">
        <f>IF('INFO SHEET'!$C$2&lt;&gt;"",'INFO SHEET'!$C$2,"")</f>
        <v>**Enter Rally name here**</v>
      </c>
      <c r="G2" s="297"/>
      <c r="H2" s="297"/>
      <c r="I2" s="297"/>
      <c r="L2" s="285" t="s">
        <v>209</v>
      </c>
      <c r="M2" s="286"/>
      <c r="N2" s="286"/>
      <c r="O2" s="286"/>
      <c r="P2" s="286"/>
      <c r="Q2" s="287"/>
    </row>
    <row r="3" spans="1:17" ht="15" thickBot="1" x14ac:dyDescent="0.35">
      <c r="A3" s="266"/>
      <c r="B3" s="266"/>
      <c r="C3" s="266"/>
      <c r="D3" s="266"/>
      <c r="E3" s="266"/>
      <c r="F3" s="266"/>
      <c r="G3" s="266"/>
      <c r="H3" s="266"/>
      <c r="I3" s="253"/>
    </row>
    <row r="4" spans="1:17" x14ac:dyDescent="0.3">
      <c r="A4" s="261" t="s">
        <v>17</v>
      </c>
      <c r="B4" s="262" t="s">
        <v>5</v>
      </c>
      <c r="C4" s="262" t="s">
        <v>6</v>
      </c>
      <c r="D4" s="262" t="s">
        <v>8</v>
      </c>
      <c r="E4" s="263" t="s">
        <v>15</v>
      </c>
      <c r="F4" s="264"/>
      <c r="G4" s="265"/>
      <c r="H4" s="266"/>
      <c r="I4" s="267" t="s">
        <v>4</v>
      </c>
      <c r="L4" s="246"/>
      <c r="M4" s="1" t="s">
        <v>212</v>
      </c>
    </row>
    <row r="5" spans="1:17" ht="15" thickBot="1" x14ac:dyDescent="0.35">
      <c r="A5" s="268" t="s">
        <v>18</v>
      </c>
      <c r="B5" s="269" t="s">
        <v>158</v>
      </c>
      <c r="C5" s="270" t="s">
        <v>158</v>
      </c>
      <c r="D5" s="269" t="s">
        <v>158</v>
      </c>
      <c r="E5" s="271" t="s">
        <v>19</v>
      </c>
      <c r="F5" s="272" t="s">
        <v>10</v>
      </c>
      <c r="G5" s="272" t="s">
        <v>159</v>
      </c>
      <c r="H5" s="266"/>
      <c r="I5" s="273"/>
      <c r="L5" s="288"/>
    </row>
    <row r="6" spans="1:17" x14ac:dyDescent="0.3">
      <c r="A6" s="274"/>
      <c r="B6" s="275"/>
      <c r="C6" s="275"/>
      <c r="D6" s="275"/>
      <c r="E6" s="275"/>
      <c r="F6" s="275"/>
      <c r="G6" s="275"/>
      <c r="H6" s="266"/>
      <c r="I6" s="276"/>
      <c r="L6" s="288"/>
    </row>
    <row r="7" spans="1:17" x14ac:dyDescent="0.3">
      <c r="A7" s="277">
        <v>1</v>
      </c>
      <c r="B7" s="133">
        <f>+'Return P1'!D29</f>
        <v>0</v>
      </c>
      <c r="C7" s="133">
        <f>+'Return P1'!E29</f>
        <v>0</v>
      </c>
      <c r="D7" s="133">
        <f>+'Return P1'!I29</f>
        <v>0</v>
      </c>
      <c r="E7" s="133">
        <f>SUM(B7+C7+D7)</f>
        <v>0</v>
      </c>
      <c r="F7" s="133">
        <f>('Return P1'!L29-'Return P1'!K29)+'Return P1'!O29</f>
        <v>0</v>
      </c>
      <c r="G7" s="133">
        <f>F7+E7</f>
        <v>0</v>
      </c>
      <c r="H7" s="266"/>
      <c r="I7" s="134">
        <f>'Return P1'!C29</f>
        <v>0</v>
      </c>
      <c r="L7" s="288"/>
    </row>
    <row r="8" spans="1:17" x14ac:dyDescent="0.3">
      <c r="A8" s="277">
        <v>2</v>
      </c>
      <c r="B8" s="133">
        <f>'Return P2'!D29</f>
        <v>0</v>
      </c>
      <c r="C8" s="133">
        <f>+'Return P2'!E29</f>
        <v>0</v>
      </c>
      <c r="D8" s="133">
        <f>+'Return P2'!I29</f>
        <v>0</v>
      </c>
      <c r="E8" s="133">
        <f>SUM(B8+C8+D8)</f>
        <v>0</v>
      </c>
      <c r="F8" s="133">
        <f>('Return P2'!L29-'Return P2'!K29)+'Return P2'!O29</f>
        <v>0</v>
      </c>
      <c r="G8" s="133">
        <f>F8+E8</f>
        <v>0</v>
      </c>
      <c r="H8" s="266"/>
      <c r="I8" s="134">
        <f>'Return P2'!C29</f>
        <v>0</v>
      </c>
      <c r="L8" s="288"/>
    </row>
    <row r="9" spans="1:17" x14ac:dyDescent="0.3">
      <c r="A9" s="277">
        <v>3</v>
      </c>
      <c r="B9" s="133">
        <f>'Return P3'!D29</f>
        <v>0</v>
      </c>
      <c r="C9" s="133">
        <f>+'Return P3'!E29</f>
        <v>0</v>
      </c>
      <c r="D9" s="133">
        <f>+'Return P3'!I29</f>
        <v>0</v>
      </c>
      <c r="E9" s="133">
        <f>SUM(B9+C9+D9)</f>
        <v>0</v>
      </c>
      <c r="F9" s="133">
        <f>('Return P3'!L29-'Return P3'!K29)+'Return P3'!O29</f>
        <v>0</v>
      </c>
      <c r="G9" s="133">
        <f>F9+E9</f>
        <v>0</v>
      </c>
      <c r="H9" s="266"/>
      <c r="I9" s="134">
        <f>'Return P3'!C29</f>
        <v>0</v>
      </c>
      <c r="L9" s="288"/>
    </row>
    <row r="10" spans="1:17" x14ac:dyDescent="0.3">
      <c r="A10" s="277">
        <v>4</v>
      </c>
      <c r="B10" s="133">
        <f>'Return P4'!D29</f>
        <v>0</v>
      </c>
      <c r="C10" s="133">
        <f>+'Return P4'!E29</f>
        <v>0</v>
      </c>
      <c r="D10" s="133">
        <f>+'Return P4'!I29</f>
        <v>0</v>
      </c>
      <c r="E10" s="133">
        <f>SUM(B10+C10+D10)</f>
        <v>0</v>
      </c>
      <c r="F10" s="133">
        <f>('Return P4'!L29-'Return P4'!K29)+'Return P4'!O29</f>
        <v>0</v>
      </c>
      <c r="G10" s="133">
        <f>F10+E10</f>
        <v>0</v>
      </c>
      <c r="H10" s="266"/>
      <c r="I10" s="134">
        <f>'Return P4'!C29</f>
        <v>0</v>
      </c>
      <c r="L10" s="288"/>
    </row>
    <row r="11" spans="1:17" ht="15" thickBot="1" x14ac:dyDescent="0.35">
      <c r="A11" s="274"/>
      <c r="B11" s="135"/>
      <c r="C11" s="135"/>
      <c r="D11" s="135"/>
      <c r="E11" s="135"/>
      <c r="F11" s="135"/>
      <c r="G11" s="135"/>
      <c r="H11" s="266"/>
      <c r="I11" s="136"/>
      <c r="L11" s="288"/>
    </row>
    <row r="12" spans="1:17" ht="15" thickBot="1" x14ac:dyDescent="0.35">
      <c r="A12" s="278" t="s">
        <v>15</v>
      </c>
      <c r="B12" s="137">
        <f t="shared" ref="B12:G12" si="0">SUM(B7:B10)</f>
        <v>0</v>
      </c>
      <c r="C12" s="138">
        <f t="shared" si="0"/>
        <v>0</v>
      </c>
      <c r="D12" s="138">
        <f t="shared" si="0"/>
        <v>0</v>
      </c>
      <c r="E12" s="138">
        <f t="shared" si="0"/>
        <v>0</v>
      </c>
      <c r="F12" s="138">
        <f t="shared" si="0"/>
        <v>0</v>
      </c>
      <c r="G12" s="139">
        <f t="shared" si="0"/>
        <v>0</v>
      </c>
      <c r="H12" s="266"/>
      <c r="I12" s="140">
        <f>SUM(I7:I10)</f>
        <v>0</v>
      </c>
      <c r="L12" s="288"/>
    </row>
    <row r="13" spans="1:17" x14ac:dyDescent="0.3">
      <c r="A13" s="266"/>
      <c r="B13" s="266"/>
      <c r="C13" s="266"/>
      <c r="D13" s="266"/>
      <c r="E13" s="266"/>
      <c r="F13" s="266"/>
      <c r="G13" s="266"/>
      <c r="H13" s="266"/>
      <c r="I13" s="253"/>
      <c r="L13" s="288"/>
    </row>
    <row r="14" spans="1:17" x14ac:dyDescent="0.3">
      <c r="A14" s="266"/>
      <c r="B14" s="279" t="s">
        <v>20</v>
      </c>
      <c r="C14" s="280"/>
      <c r="D14" s="280"/>
      <c r="E14" s="280"/>
      <c r="F14" s="280"/>
      <c r="G14" s="281"/>
      <c r="H14" s="266"/>
      <c r="I14" s="253"/>
      <c r="L14" s="247"/>
    </row>
    <row r="15" spans="1:17" ht="15" thickBot="1" x14ac:dyDescent="0.35">
      <c r="A15" s="266"/>
      <c r="B15" s="266"/>
      <c r="C15" s="266"/>
      <c r="D15" s="266"/>
      <c r="E15" s="266"/>
      <c r="F15" s="266"/>
      <c r="G15" s="266"/>
      <c r="H15" s="266"/>
      <c r="I15" s="253"/>
      <c r="L15" s="245">
        <f>SUM(L4:L14)</f>
        <v>0</v>
      </c>
      <c r="M15" s="1" t="s">
        <v>210</v>
      </c>
    </row>
    <row r="16" spans="1:17" x14ac:dyDescent="0.3">
      <c r="A16" s="261" t="s">
        <v>17</v>
      </c>
      <c r="B16" s="262" t="s">
        <v>166</v>
      </c>
      <c r="C16" s="262" t="s">
        <v>167</v>
      </c>
      <c r="D16" s="262" t="s">
        <v>168</v>
      </c>
      <c r="E16" s="282" t="s">
        <v>176</v>
      </c>
      <c r="F16" s="282" t="s">
        <v>174</v>
      </c>
      <c r="G16" s="283"/>
      <c r="H16" s="266"/>
      <c r="I16" s="267" t="s">
        <v>184</v>
      </c>
    </row>
    <row r="17" spans="1:13" ht="15" thickBot="1" x14ac:dyDescent="0.35">
      <c r="A17" s="268" t="s">
        <v>18</v>
      </c>
      <c r="B17" s="269" t="s">
        <v>178</v>
      </c>
      <c r="C17" s="269" t="s">
        <v>178</v>
      </c>
      <c r="D17" s="269" t="s">
        <v>178</v>
      </c>
      <c r="E17" s="284" t="s">
        <v>178</v>
      </c>
      <c r="F17" s="284" t="s">
        <v>178</v>
      </c>
      <c r="G17" s="272" t="s">
        <v>159</v>
      </c>
      <c r="H17" s="266"/>
      <c r="I17" s="273"/>
      <c r="L17" s="246"/>
      <c r="M17" s="1" t="s">
        <v>211</v>
      </c>
    </row>
    <row r="18" spans="1:13" x14ac:dyDescent="0.3">
      <c r="A18" s="274"/>
      <c r="B18" s="275"/>
      <c r="C18" s="275"/>
      <c r="D18" s="275"/>
      <c r="E18" s="275"/>
      <c r="F18" s="275"/>
      <c r="G18" s="275"/>
      <c r="H18" s="266"/>
      <c r="I18" s="276"/>
      <c r="L18" s="288"/>
    </row>
    <row r="19" spans="1:13" x14ac:dyDescent="0.3">
      <c r="A19" s="277">
        <v>1</v>
      </c>
      <c r="B19" s="133">
        <f>'Return P1'!W29</f>
        <v>0</v>
      </c>
      <c r="C19" s="133">
        <f>'Return P1'!X29</f>
        <v>0</v>
      </c>
      <c r="D19" s="133">
        <f>'Return P1'!Y29</f>
        <v>0</v>
      </c>
      <c r="E19" s="133">
        <f>'Return P1'!Z29</f>
        <v>0</v>
      </c>
      <c r="F19" s="133"/>
      <c r="G19" s="133">
        <f>SUM(B19:F19)</f>
        <v>0</v>
      </c>
      <c r="H19" s="266"/>
      <c r="I19" s="141"/>
      <c r="L19" s="288"/>
    </row>
    <row r="20" spans="1:13" x14ac:dyDescent="0.3">
      <c r="A20" s="277">
        <v>2</v>
      </c>
      <c r="B20" s="133">
        <f>'Return P2'!W29</f>
        <v>0</v>
      </c>
      <c r="C20" s="133">
        <f>'Return P2'!X29</f>
        <v>0</v>
      </c>
      <c r="D20" s="133">
        <f>'Return P2'!Y29</f>
        <v>0</v>
      </c>
      <c r="E20" s="133">
        <f>'Return P2'!Z29</f>
        <v>0</v>
      </c>
      <c r="F20" s="133"/>
      <c r="G20" s="133">
        <f>SUM(B20:F20)</f>
        <v>0</v>
      </c>
      <c r="H20" s="266"/>
      <c r="I20" s="141"/>
      <c r="L20" s="288"/>
    </row>
    <row r="21" spans="1:13" x14ac:dyDescent="0.3">
      <c r="A21" s="277">
        <v>3</v>
      </c>
      <c r="B21" s="133">
        <f>'Return P3'!W29</f>
        <v>0</v>
      </c>
      <c r="C21" s="133">
        <f>'Return P3'!X29</f>
        <v>0</v>
      </c>
      <c r="D21" s="133">
        <f>'Return P3'!Y29</f>
        <v>0</v>
      </c>
      <c r="E21" s="133">
        <f>'Return P3'!Z29</f>
        <v>0</v>
      </c>
      <c r="F21" s="133"/>
      <c r="G21" s="133">
        <f>SUM(B21:F21)</f>
        <v>0</v>
      </c>
      <c r="H21" s="266"/>
      <c r="I21" s="141"/>
      <c r="L21" s="288"/>
    </row>
    <row r="22" spans="1:13" x14ac:dyDescent="0.3">
      <c r="A22" s="277">
        <v>4</v>
      </c>
      <c r="B22" s="133">
        <f>'Return P4'!W29</f>
        <v>0</v>
      </c>
      <c r="C22" s="133">
        <f>'Return P4'!X29</f>
        <v>0</v>
      </c>
      <c r="D22" s="133">
        <f>'Return P4'!Y29</f>
        <v>0</v>
      </c>
      <c r="E22" s="133">
        <f>'Return P4'!Z29</f>
        <v>0</v>
      </c>
      <c r="F22" s="133"/>
      <c r="G22" s="133">
        <f>SUM(B22:F22)</f>
        <v>0</v>
      </c>
      <c r="H22" s="266"/>
      <c r="I22" s="141"/>
      <c r="L22" s="288"/>
    </row>
    <row r="23" spans="1:13" ht="15" thickBot="1" x14ac:dyDescent="0.35">
      <c r="A23" s="274"/>
      <c r="B23" s="135"/>
      <c r="C23" s="135"/>
      <c r="D23" s="135"/>
      <c r="E23" s="135"/>
      <c r="F23" s="135"/>
      <c r="G23" s="135"/>
      <c r="H23" s="266"/>
      <c r="I23" s="136"/>
      <c r="L23" s="288"/>
    </row>
    <row r="24" spans="1:13" ht="15" thickBot="1" x14ac:dyDescent="0.35">
      <c r="A24" s="278" t="s">
        <v>15</v>
      </c>
      <c r="B24" s="137">
        <f t="shared" ref="B24:G24" si="1">SUM(B19:B22)</f>
        <v>0</v>
      </c>
      <c r="C24" s="138">
        <f t="shared" si="1"/>
        <v>0</v>
      </c>
      <c r="D24" s="138">
        <f t="shared" si="1"/>
        <v>0</v>
      </c>
      <c r="E24" s="138">
        <f t="shared" si="1"/>
        <v>0</v>
      </c>
      <c r="F24" s="138"/>
      <c r="G24" s="139">
        <f t="shared" si="1"/>
        <v>0</v>
      </c>
      <c r="H24" s="266"/>
      <c r="I24" s="140">
        <f>G24-(SUM(B24:F24))</f>
        <v>0</v>
      </c>
      <c r="L24" s="288"/>
    </row>
    <row r="25" spans="1:13" x14ac:dyDescent="0.3">
      <c r="L25" s="288"/>
    </row>
    <row r="26" spans="1:13" x14ac:dyDescent="0.3">
      <c r="E26" s="289" t="s">
        <v>163</v>
      </c>
      <c r="F26" s="289"/>
      <c r="G26" s="289"/>
      <c r="L26" s="288"/>
    </row>
    <row r="27" spans="1:13" x14ac:dyDescent="0.3">
      <c r="E27" s="289" t="s">
        <v>160</v>
      </c>
      <c r="F27" s="290">
        <f>F12-'FINANCIAL RETURN'!C15</f>
        <v>0</v>
      </c>
      <c r="G27" s="289"/>
      <c r="L27" s="288"/>
    </row>
    <row r="28" spans="1:13" x14ac:dyDescent="0.3">
      <c r="E28" s="289" t="s">
        <v>162</v>
      </c>
      <c r="F28" s="290">
        <f>E12-'FINANCIAL RETURN'!D15</f>
        <v>0</v>
      </c>
      <c r="G28" s="289"/>
      <c r="L28" s="288"/>
    </row>
    <row r="29" spans="1:13" x14ac:dyDescent="0.3">
      <c r="E29" s="289" t="s">
        <v>161</v>
      </c>
      <c r="F29" s="290">
        <f>G12-'FINANCIAL RETURN'!B15</f>
        <v>0</v>
      </c>
      <c r="G29" s="289"/>
      <c r="L29" s="247"/>
    </row>
    <row r="30" spans="1:13" x14ac:dyDescent="0.3">
      <c r="L30" s="245">
        <f>SUM(L17:L29)</f>
        <v>0</v>
      </c>
      <c r="M30" s="1" t="s">
        <v>213</v>
      </c>
    </row>
    <row r="31" spans="1:13" x14ac:dyDescent="0.3">
      <c r="E31" s="289" t="s">
        <v>185</v>
      </c>
      <c r="F31" s="291">
        <f>'Return P1'!AG31+'Return P2'!AG31+'Return P3'!AG31+'Return P4'!AG31</f>
        <v>0</v>
      </c>
    </row>
    <row r="32" spans="1:13" x14ac:dyDescent="0.3">
      <c r="L32" s="246"/>
    </row>
    <row r="33" spans="5:13" x14ac:dyDescent="0.3">
      <c r="L33" s="288"/>
    </row>
    <row r="34" spans="5:13" x14ac:dyDescent="0.3">
      <c r="E34" s="245" t="s">
        <v>215</v>
      </c>
      <c r="F34" s="245"/>
      <c r="G34" s="245"/>
      <c r="H34" s="245"/>
      <c r="L34" s="288"/>
    </row>
    <row r="35" spans="5:13" x14ac:dyDescent="0.3">
      <c r="E35" s="245" t="s">
        <v>166</v>
      </c>
      <c r="F35" s="292">
        <f>B24-L15</f>
        <v>0</v>
      </c>
      <c r="G35" s="245"/>
      <c r="H35" s="245"/>
      <c r="L35" s="288"/>
    </row>
    <row r="36" spans="5:13" x14ac:dyDescent="0.3">
      <c r="E36" s="245" t="s">
        <v>176</v>
      </c>
      <c r="F36" s="292">
        <f>E24-L30</f>
        <v>0</v>
      </c>
      <c r="G36" s="245"/>
      <c r="H36" s="245"/>
      <c r="L36" s="288"/>
    </row>
    <row r="37" spans="5:13" x14ac:dyDescent="0.3">
      <c r="E37" s="245" t="s">
        <v>167</v>
      </c>
      <c r="F37" s="292">
        <f>C24-L44</f>
        <v>0</v>
      </c>
      <c r="G37" s="245"/>
      <c r="H37" s="245"/>
      <c r="L37" s="288"/>
    </row>
    <row r="38" spans="5:13" x14ac:dyDescent="0.3">
      <c r="E38" s="245" t="s">
        <v>216</v>
      </c>
      <c r="F38" s="292">
        <f>D24-L49</f>
        <v>0</v>
      </c>
      <c r="G38" s="245"/>
      <c r="H38" s="245"/>
      <c r="L38" s="288"/>
    </row>
    <row r="39" spans="5:13" x14ac:dyDescent="0.3">
      <c r="L39" s="288"/>
    </row>
    <row r="40" spans="5:13" x14ac:dyDescent="0.3">
      <c r="E40" s="245" t="s">
        <v>218</v>
      </c>
      <c r="F40" s="291">
        <f>G24-(SUM(F35:F38))</f>
        <v>0</v>
      </c>
      <c r="G40" s="1" t="s">
        <v>219</v>
      </c>
      <c r="L40" s="288"/>
    </row>
    <row r="41" spans="5:13" x14ac:dyDescent="0.3">
      <c r="L41" s="288"/>
    </row>
    <row r="42" spans="5:13" x14ac:dyDescent="0.3">
      <c r="L42" s="288"/>
    </row>
    <row r="43" spans="5:13" x14ac:dyDescent="0.3">
      <c r="L43" s="247"/>
    </row>
    <row r="44" spans="5:13" x14ac:dyDescent="0.3">
      <c r="L44" s="245">
        <f>SUM(L32:L43)</f>
        <v>0</v>
      </c>
      <c r="M44" s="1" t="s">
        <v>214</v>
      </c>
    </row>
    <row r="46" spans="5:13" x14ac:dyDescent="0.3">
      <c r="L46" s="246"/>
    </row>
    <row r="47" spans="5:13" x14ac:dyDescent="0.3">
      <c r="L47" s="288"/>
    </row>
    <row r="48" spans="5:13" x14ac:dyDescent="0.3">
      <c r="L48" s="247"/>
    </row>
    <row r="49" spans="12:13" x14ac:dyDescent="0.3">
      <c r="L49" s="245">
        <f>SUM(L46:L48)</f>
        <v>0</v>
      </c>
      <c r="M49" s="1" t="s">
        <v>217</v>
      </c>
    </row>
  </sheetData>
  <sheetProtection algorithmName="SHA-512" hashValue="mIbkRLsfyW6H9jvv+5UYzc3ZEpKYFrrLJVLHjtCiuT6F5uoV2tPYENXj63MkUEmySi5la5FZNKch+bEJouqMYA==" saltValue="JDLqAEwBvZCZ1eerWhH4oA==" spinCount="100000" sheet="1" objects="1" scenarios="1"/>
  <mergeCells count="2">
    <mergeCell ref="E4:G4"/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headerFooter>
    <oddFooter>&amp;RRev 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1"/>
  <sheetViews>
    <sheetView zoomScaleNormal="100" workbookViewId="0">
      <selection activeCell="G29" sqref="G29"/>
    </sheetView>
  </sheetViews>
  <sheetFormatPr defaultColWidth="9.109375" defaultRowHeight="14.4" x14ac:dyDescent="0.3"/>
  <cols>
    <col min="1" max="1" width="3.6640625" customWidth="1"/>
    <col min="2" max="2" width="25.6640625" customWidth="1"/>
    <col min="6" max="6" width="3.6640625" customWidth="1"/>
    <col min="7" max="7" width="25.6640625" customWidth="1"/>
    <col min="9" max="9" width="3.6640625" customWidth="1"/>
    <col min="10" max="10" width="25.6640625" customWidth="1"/>
    <col min="12" max="12" width="3.6640625" customWidth="1"/>
  </cols>
  <sheetData>
    <row r="1" spans="1:12" x14ac:dyDescent="0.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.6" x14ac:dyDescent="0.3">
      <c r="A2" s="238" t="s">
        <v>21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5" thickBot="1" x14ac:dyDescent="0.3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7"/>
    </row>
    <row r="4" spans="1:12" x14ac:dyDescent="0.3">
      <c r="A4" s="97"/>
      <c r="B4" s="230" t="s">
        <v>22</v>
      </c>
      <c r="C4" s="239"/>
      <c r="D4" s="239"/>
      <c r="E4" s="231"/>
      <c r="F4" s="98"/>
      <c r="G4" s="230" t="s">
        <v>23</v>
      </c>
      <c r="H4" s="239"/>
      <c r="I4" s="239"/>
      <c r="J4" s="231"/>
      <c r="K4" s="98"/>
      <c r="L4" s="97"/>
    </row>
    <row r="5" spans="1:12" ht="15" thickBot="1" x14ac:dyDescent="0.35">
      <c r="A5" s="97"/>
      <c r="B5" s="228" t="s">
        <v>24</v>
      </c>
      <c r="C5" s="240"/>
      <c r="D5" s="240"/>
      <c r="E5" s="229"/>
      <c r="F5" s="99"/>
      <c r="G5" s="228" t="s">
        <v>25</v>
      </c>
      <c r="H5" s="240"/>
      <c r="I5" s="240"/>
      <c r="J5" s="229"/>
      <c r="K5" s="98"/>
      <c r="L5" s="97"/>
    </row>
    <row r="6" spans="1:12" x14ac:dyDescent="0.3">
      <c r="A6" s="97"/>
      <c r="B6" s="237"/>
      <c r="C6" s="237"/>
      <c r="D6" s="237"/>
      <c r="E6" s="237"/>
      <c r="F6" s="98"/>
      <c r="G6" s="98"/>
      <c r="H6" s="98"/>
      <c r="I6" s="98"/>
      <c r="J6" s="98"/>
      <c r="K6" s="98"/>
      <c r="L6" s="97"/>
    </row>
    <row r="7" spans="1:12" ht="15" thickBot="1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x14ac:dyDescent="0.3">
      <c r="A8" s="97"/>
      <c r="B8" s="222" t="s">
        <v>26</v>
      </c>
      <c r="C8" s="234"/>
      <c r="D8" s="234"/>
      <c r="E8" s="223"/>
      <c r="F8" s="97"/>
      <c r="G8" s="222" t="s">
        <v>27</v>
      </c>
      <c r="H8" s="223"/>
      <c r="I8" s="97"/>
      <c r="J8" s="230" t="s">
        <v>28</v>
      </c>
      <c r="K8" s="231"/>
      <c r="L8" s="97"/>
    </row>
    <row r="9" spans="1:12" x14ac:dyDescent="0.3">
      <c r="A9" s="97"/>
      <c r="B9" s="224" t="s">
        <v>29</v>
      </c>
      <c r="C9" s="225"/>
      <c r="D9" s="225"/>
      <c r="E9" s="226"/>
      <c r="F9" s="97"/>
      <c r="G9" s="235" t="s">
        <v>1</v>
      </c>
      <c r="H9" s="236"/>
      <c r="I9" s="97"/>
      <c r="J9" s="232" t="s">
        <v>30</v>
      </c>
      <c r="K9" s="233"/>
      <c r="L9" s="97"/>
    </row>
    <row r="10" spans="1:12" ht="15" thickBot="1" x14ac:dyDescent="0.35">
      <c r="A10" s="97"/>
      <c r="B10" s="100" t="s">
        <v>31</v>
      </c>
      <c r="C10" s="92" t="s">
        <v>32</v>
      </c>
      <c r="D10" s="92" t="s">
        <v>10</v>
      </c>
      <c r="E10" s="101" t="s">
        <v>33</v>
      </c>
      <c r="F10" s="97"/>
      <c r="G10" s="102" t="s">
        <v>34</v>
      </c>
      <c r="H10" s="101" t="s">
        <v>33</v>
      </c>
      <c r="I10" s="97"/>
      <c r="J10" s="228" t="s">
        <v>35</v>
      </c>
      <c r="K10" s="229"/>
      <c r="L10" s="97"/>
    </row>
    <row r="11" spans="1:12" x14ac:dyDescent="0.3">
      <c r="A11" s="97"/>
      <c r="B11" s="18"/>
      <c r="C11" s="120">
        <f>E11/'VAT ADJUSTMENT'!$D$8</f>
        <v>0</v>
      </c>
      <c r="D11" s="121">
        <f t="shared" ref="D11:D21" si="0">E11-C11</f>
        <v>0</v>
      </c>
      <c r="E11" s="19"/>
      <c r="F11" s="97"/>
      <c r="G11" s="18"/>
      <c r="H11" s="19"/>
      <c r="I11" s="97"/>
      <c r="J11" s="97"/>
      <c r="K11" s="97"/>
      <c r="L11" s="97"/>
    </row>
    <row r="12" spans="1:12" ht="15" thickBot="1" x14ac:dyDescent="0.35">
      <c r="A12" s="97"/>
      <c r="B12" s="18"/>
      <c r="C12" s="120">
        <f>E12/'VAT ADJUSTMENT'!$D$8</f>
        <v>0</v>
      </c>
      <c r="D12" s="121">
        <f t="shared" si="0"/>
        <v>0</v>
      </c>
      <c r="E12" s="19"/>
      <c r="F12" s="97"/>
      <c r="G12" s="18"/>
      <c r="H12" s="19"/>
      <c r="I12" s="97"/>
      <c r="J12" s="97"/>
      <c r="K12" s="97"/>
      <c r="L12" s="97"/>
    </row>
    <row r="13" spans="1:12" x14ac:dyDescent="0.3">
      <c r="A13" s="97"/>
      <c r="B13" s="18"/>
      <c r="C13" s="120">
        <f>E13/'VAT ADJUSTMENT'!$D$8</f>
        <v>0</v>
      </c>
      <c r="D13" s="121">
        <f t="shared" si="0"/>
        <v>0</v>
      </c>
      <c r="E13" s="19"/>
      <c r="F13" s="97"/>
      <c r="G13" s="18"/>
      <c r="H13" s="19"/>
      <c r="I13" s="97"/>
      <c r="J13" s="230" t="s">
        <v>36</v>
      </c>
      <c r="K13" s="231"/>
      <c r="L13" s="97"/>
    </row>
    <row r="14" spans="1:12" x14ac:dyDescent="0.3">
      <c r="A14" s="97"/>
      <c r="B14" s="18"/>
      <c r="C14" s="120">
        <f>E14/'VAT ADJUSTMENT'!$D$8</f>
        <v>0</v>
      </c>
      <c r="D14" s="121">
        <f t="shared" si="0"/>
        <v>0</v>
      </c>
      <c r="E14" s="19"/>
      <c r="F14" s="97"/>
      <c r="G14" s="18"/>
      <c r="H14" s="19"/>
      <c r="I14" s="97"/>
      <c r="J14" s="232" t="s">
        <v>37</v>
      </c>
      <c r="K14" s="233"/>
      <c r="L14" s="97"/>
    </row>
    <row r="15" spans="1:12" x14ac:dyDescent="0.3">
      <c r="A15" s="97"/>
      <c r="B15" s="18"/>
      <c r="C15" s="120">
        <f>E15/'VAT ADJUSTMENT'!$D$8</f>
        <v>0</v>
      </c>
      <c r="D15" s="121">
        <f t="shared" si="0"/>
        <v>0</v>
      </c>
      <c r="E15" s="19"/>
      <c r="F15" s="97"/>
      <c r="G15" s="18"/>
      <c r="H15" s="19"/>
      <c r="I15" s="97"/>
      <c r="J15" s="232" t="s">
        <v>38</v>
      </c>
      <c r="K15" s="233"/>
      <c r="L15" s="97"/>
    </row>
    <row r="16" spans="1:12" x14ac:dyDescent="0.3">
      <c r="A16" s="97"/>
      <c r="B16" s="18"/>
      <c r="C16" s="120">
        <f>E16/'VAT ADJUSTMENT'!$D$8</f>
        <v>0</v>
      </c>
      <c r="D16" s="121">
        <f t="shared" si="0"/>
        <v>0</v>
      </c>
      <c r="E16" s="19"/>
      <c r="F16" s="97"/>
      <c r="G16" s="18"/>
      <c r="H16" s="19"/>
      <c r="I16" s="97"/>
      <c r="J16" s="232" t="s">
        <v>39</v>
      </c>
      <c r="K16" s="233"/>
      <c r="L16" s="97"/>
    </row>
    <row r="17" spans="1:12" ht="15" thickBot="1" x14ac:dyDescent="0.35">
      <c r="A17" s="97"/>
      <c r="B17" s="18"/>
      <c r="C17" s="120">
        <f>E17/'VAT ADJUSTMENT'!$D$8</f>
        <v>0</v>
      </c>
      <c r="D17" s="121">
        <f t="shared" si="0"/>
        <v>0</v>
      </c>
      <c r="E17" s="19"/>
      <c r="F17" s="97"/>
      <c r="G17" s="18"/>
      <c r="H17" s="19"/>
      <c r="I17" s="97"/>
      <c r="J17" s="228" t="s">
        <v>40</v>
      </c>
      <c r="K17" s="229"/>
      <c r="L17" s="97"/>
    </row>
    <row r="18" spans="1:12" x14ac:dyDescent="0.3">
      <c r="A18" s="97"/>
      <c r="B18" s="18"/>
      <c r="C18" s="120">
        <f>E18/'VAT ADJUSTMENT'!$D$8</f>
        <v>0</v>
      </c>
      <c r="D18" s="121">
        <f t="shared" si="0"/>
        <v>0</v>
      </c>
      <c r="E18" s="19"/>
      <c r="F18" s="97"/>
      <c r="G18" s="18"/>
      <c r="H18" s="19"/>
      <c r="I18" s="97"/>
      <c r="J18" s="97"/>
      <c r="K18" s="97"/>
      <c r="L18" s="97"/>
    </row>
    <row r="19" spans="1:12" ht="15" thickBot="1" x14ac:dyDescent="0.35">
      <c r="A19" s="97"/>
      <c r="B19" s="18"/>
      <c r="C19" s="120">
        <f>E19/'VAT ADJUSTMENT'!$D$8</f>
        <v>0</v>
      </c>
      <c r="D19" s="121">
        <f t="shared" si="0"/>
        <v>0</v>
      </c>
      <c r="E19" s="19"/>
      <c r="F19" s="97"/>
      <c r="G19" s="18"/>
      <c r="H19" s="19"/>
      <c r="I19" s="97"/>
      <c r="J19" s="97"/>
      <c r="K19" s="97"/>
      <c r="L19" s="97"/>
    </row>
    <row r="20" spans="1:12" x14ac:dyDescent="0.3">
      <c r="A20" s="97"/>
      <c r="B20" s="18"/>
      <c r="C20" s="120">
        <f>E20/'VAT ADJUSTMENT'!$D$8</f>
        <v>0</v>
      </c>
      <c r="D20" s="121">
        <f t="shared" si="0"/>
        <v>0</v>
      </c>
      <c r="E20" s="19"/>
      <c r="F20" s="97"/>
      <c r="G20" s="18"/>
      <c r="H20" s="19"/>
      <c r="I20" s="97"/>
      <c r="J20" s="230" t="s">
        <v>41</v>
      </c>
      <c r="K20" s="231"/>
      <c r="L20" s="97"/>
    </row>
    <row r="21" spans="1:12" ht="15" thickBot="1" x14ac:dyDescent="0.35">
      <c r="A21" s="97"/>
      <c r="B21" s="20"/>
      <c r="C21" s="122">
        <f>E21/'VAT ADJUSTMENT'!$D$8</f>
        <v>0</v>
      </c>
      <c r="D21" s="123">
        <f t="shared" si="0"/>
        <v>0</v>
      </c>
      <c r="E21" s="21"/>
      <c r="F21" s="97"/>
      <c r="G21" s="20"/>
      <c r="H21" s="21"/>
      <c r="I21" s="97"/>
      <c r="J21" s="228" t="s">
        <v>42</v>
      </c>
      <c r="K21" s="229"/>
      <c r="L21" s="97"/>
    </row>
    <row r="22" spans="1:12" ht="15.6" thickTop="1" thickBot="1" x14ac:dyDescent="0.35">
      <c r="A22" s="97"/>
      <c r="B22" s="103" t="s">
        <v>43</v>
      </c>
      <c r="C22" s="104">
        <f>SUM(C11:C21)</f>
        <v>0</v>
      </c>
      <c r="D22" s="104">
        <f>SUM(D11:D21)</f>
        <v>0</v>
      </c>
      <c r="E22" s="105">
        <f>SUM(E11:E21)</f>
        <v>0</v>
      </c>
      <c r="F22" s="97"/>
      <c r="G22" s="106" t="s">
        <v>44</v>
      </c>
      <c r="H22" s="107">
        <f>SUM(H11:H21)</f>
        <v>0</v>
      </c>
      <c r="I22" s="97"/>
      <c r="J22" s="97"/>
      <c r="K22" s="97"/>
      <c r="L22" s="97"/>
    </row>
    <row r="23" spans="1:12" x14ac:dyDescent="0.3">
      <c r="A23" s="97"/>
      <c r="B23" s="108"/>
      <c r="C23" s="109"/>
      <c r="D23" s="109"/>
      <c r="E23" s="109"/>
      <c r="F23" s="97"/>
      <c r="G23" s="108"/>
      <c r="H23" s="110"/>
      <c r="I23" s="97"/>
      <c r="J23" s="108"/>
      <c r="K23" s="110"/>
      <c r="L23" s="97"/>
    </row>
    <row r="24" spans="1:12" ht="15" thickBot="1" x14ac:dyDescent="0.3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x14ac:dyDescent="0.3">
      <c r="A25" s="97"/>
      <c r="B25" s="222" t="s">
        <v>45</v>
      </c>
      <c r="C25" s="234"/>
      <c r="D25" s="234"/>
      <c r="E25" s="223"/>
      <c r="F25" s="111"/>
      <c r="G25" s="222" t="s">
        <v>46</v>
      </c>
      <c r="H25" s="223"/>
      <c r="I25" s="111"/>
      <c r="J25" s="222" t="s">
        <v>47</v>
      </c>
      <c r="K25" s="223"/>
      <c r="L25" s="97"/>
    </row>
    <row r="26" spans="1:12" x14ac:dyDescent="0.3">
      <c r="A26" s="97"/>
      <c r="B26" s="224" t="s">
        <v>29</v>
      </c>
      <c r="C26" s="225"/>
      <c r="D26" s="225"/>
      <c r="E26" s="226"/>
      <c r="F26" s="111"/>
      <c r="G26" s="224" t="s">
        <v>1</v>
      </c>
      <c r="H26" s="226"/>
      <c r="I26" s="111"/>
      <c r="J26" s="224" t="s">
        <v>1</v>
      </c>
      <c r="K26" s="226"/>
      <c r="L26" s="97"/>
    </row>
    <row r="27" spans="1:12" x14ac:dyDescent="0.3">
      <c r="A27" s="97"/>
      <c r="B27" s="100" t="s">
        <v>31</v>
      </c>
      <c r="C27" s="92" t="s">
        <v>32</v>
      </c>
      <c r="D27" s="92" t="s">
        <v>10</v>
      </c>
      <c r="E27" s="101" t="s">
        <v>33</v>
      </c>
      <c r="F27" s="111"/>
      <c r="G27" s="102" t="s">
        <v>34</v>
      </c>
      <c r="H27" s="101" t="s">
        <v>33</v>
      </c>
      <c r="I27" s="111"/>
      <c r="J27" s="102" t="s">
        <v>34</v>
      </c>
      <c r="K27" s="101" t="s">
        <v>33</v>
      </c>
      <c r="L27" s="97"/>
    </row>
    <row r="28" spans="1:12" x14ac:dyDescent="0.3">
      <c r="A28" s="97"/>
      <c r="B28" s="18"/>
      <c r="C28" s="120">
        <f>E28/'VAT ADJUSTMENT'!$D$8</f>
        <v>0</v>
      </c>
      <c r="D28" s="121">
        <f t="shared" ref="D28:D38" si="1">E28-C28</f>
        <v>0</v>
      </c>
      <c r="E28" s="19"/>
      <c r="F28" s="97"/>
      <c r="G28" s="18"/>
      <c r="H28" s="19"/>
      <c r="I28" s="97"/>
      <c r="J28" s="18"/>
      <c r="K28" s="19"/>
      <c r="L28" s="97"/>
    </row>
    <row r="29" spans="1:12" x14ac:dyDescent="0.3">
      <c r="A29" s="97"/>
      <c r="B29" s="18"/>
      <c r="C29" s="120">
        <f>E29/'VAT ADJUSTMENT'!$D$8</f>
        <v>0</v>
      </c>
      <c r="D29" s="121">
        <f t="shared" si="1"/>
        <v>0</v>
      </c>
      <c r="E29" s="19"/>
      <c r="F29" s="97"/>
      <c r="G29" s="18"/>
      <c r="H29" s="19"/>
      <c r="I29" s="97"/>
      <c r="J29" s="18"/>
      <c r="K29" s="19"/>
      <c r="L29" s="97"/>
    </row>
    <row r="30" spans="1:12" x14ac:dyDescent="0.3">
      <c r="A30" s="97"/>
      <c r="B30" s="18"/>
      <c r="C30" s="120">
        <f>E30/'VAT ADJUSTMENT'!$D$8</f>
        <v>0</v>
      </c>
      <c r="D30" s="121">
        <f t="shared" si="1"/>
        <v>0</v>
      </c>
      <c r="E30" s="19"/>
      <c r="F30" s="97"/>
      <c r="G30" s="18"/>
      <c r="H30" s="19"/>
      <c r="I30" s="97"/>
      <c r="J30" s="18"/>
      <c r="K30" s="19"/>
      <c r="L30" s="97"/>
    </row>
    <row r="31" spans="1:12" x14ac:dyDescent="0.3">
      <c r="A31" s="97"/>
      <c r="B31" s="18"/>
      <c r="C31" s="120">
        <f>E31/'VAT ADJUSTMENT'!$D$8</f>
        <v>0</v>
      </c>
      <c r="D31" s="121">
        <f t="shared" si="1"/>
        <v>0</v>
      </c>
      <c r="E31" s="19"/>
      <c r="F31" s="97"/>
      <c r="G31" s="18"/>
      <c r="H31" s="19"/>
      <c r="I31" s="97"/>
      <c r="J31" s="18"/>
      <c r="K31" s="19"/>
      <c r="L31" s="97"/>
    </row>
    <row r="32" spans="1:12" x14ac:dyDescent="0.3">
      <c r="A32" s="97"/>
      <c r="B32" s="18"/>
      <c r="C32" s="120">
        <f>E32/'VAT ADJUSTMENT'!$D$8</f>
        <v>0</v>
      </c>
      <c r="D32" s="121">
        <f t="shared" si="1"/>
        <v>0</v>
      </c>
      <c r="E32" s="19"/>
      <c r="F32" s="97"/>
      <c r="G32" s="18"/>
      <c r="H32" s="19"/>
      <c r="I32" s="97"/>
      <c r="J32" s="18"/>
      <c r="K32" s="19"/>
      <c r="L32" s="97"/>
    </row>
    <row r="33" spans="1:12" x14ac:dyDescent="0.3">
      <c r="A33" s="97"/>
      <c r="B33" s="18"/>
      <c r="C33" s="120">
        <f>E33/'VAT ADJUSTMENT'!$D$8</f>
        <v>0</v>
      </c>
      <c r="D33" s="121">
        <f t="shared" si="1"/>
        <v>0</v>
      </c>
      <c r="E33" s="19"/>
      <c r="F33" s="97"/>
      <c r="G33" s="18"/>
      <c r="H33" s="19"/>
      <c r="I33" s="97"/>
      <c r="J33" s="18"/>
      <c r="K33" s="19"/>
      <c r="L33" s="97"/>
    </row>
    <row r="34" spans="1:12" x14ac:dyDescent="0.3">
      <c r="A34" s="97"/>
      <c r="B34" s="18"/>
      <c r="C34" s="120">
        <f>E34/'VAT ADJUSTMENT'!$D$8</f>
        <v>0</v>
      </c>
      <c r="D34" s="121">
        <f t="shared" si="1"/>
        <v>0</v>
      </c>
      <c r="E34" s="19"/>
      <c r="F34" s="97"/>
      <c r="G34" s="18"/>
      <c r="H34" s="19"/>
      <c r="I34" s="97"/>
      <c r="J34" s="18"/>
      <c r="K34" s="19"/>
      <c r="L34" s="97"/>
    </row>
    <row r="35" spans="1:12" x14ac:dyDescent="0.3">
      <c r="A35" s="97"/>
      <c r="B35" s="18"/>
      <c r="C35" s="120">
        <f>E35/'VAT ADJUSTMENT'!$D$8</f>
        <v>0</v>
      </c>
      <c r="D35" s="121">
        <f t="shared" si="1"/>
        <v>0</v>
      </c>
      <c r="E35" s="19"/>
      <c r="F35" s="97"/>
      <c r="G35" s="18"/>
      <c r="H35" s="19"/>
      <c r="I35" s="97"/>
      <c r="J35" s="18"/>
      <c r="K35" s="19"/>
      <c r="L35" s="97"/>
    </row>
    <row r="36" spans="1:12" x14ac:dyDescent="0.3">
      <c r="A36" s="97"/>
      <c r="B36" s="18"/>
      <c r="C36" s="120">
        <f>E36/'VAT ADJUSTMENT'!$D$8</f>
        <v>0</v>
      </c>
      <c r="D36" s="121">
        <f t="shared" si="1"/>
        <v>0</v>
      </c>
      <c r="E36" s="19"/>
      <c r="F36" s="97"/>
      <c r="G36" s="18"/>
      <c r="H36" s="19"/>
      <c r="I36" s="97"/>
      <c r="J36" s="18"/>
      <c r="K36" s="19"/>
      <c r="L36" s="97"/>
    </row>
    <row r="37" spans="1:12" x14ac:dyDescent="0.3">
      <c r="A37" s="97"/>
      <c r="B37" s="18"/>
      <c r="C37" s="120">
        <f>E37/'VAT ADJUSTMENT'!$D$8</f>
        <v>0</v>
      </c>
      <c r="D37" s="121">
        <f t="shared" si="1"/>
        <v>0</v>
      </c>
      <c r="E37" s="19"/>
      <c r="F37" s="97"/>
      <c r="G37" s="18"/>
      <c r="H37" s="19"/>
      <c r="I37" s="97"/>
      <c r="J37" s="18"/>
      <c r="K37" s="19"/>
      <c r="L37" s="97"/>
    </row>
    <row r="38" spans="1:12" ht="15" thickBot="1" x14ac:dyDescent="0.35">
      <c r="A38" s="97"/>
      <c r="B38" s="20"/>
      <c r="C38" s="122">
        <f>E38/'VAT ADJUSTMENT'!$D$8</f>
        <v>0</v>
      </c>
      <c r="D38" s="123">
        <f t="shared" si="1"/>
        <v>0</v>
      </c>
      <c r="E38" s="21"/>
      <c r="F38" s="97"/>
      <c r="G38" s="20"/>
      <c r="H38" s="21"/>
      <c r="I38" s="97"/>
      <c r="J38" s="20"/>
      <c r="K38" s="21"/>
      <c r="L38" s="97"/>
    </row>
    <row r="39" spans="1:12" ht="15.6" thickTop="1" thickBot="1" x14ac:dyDescent="0.35">
      <c r="A39" s="97"/>
      <c r="B39" s="103" t="s">
        <v>48</v>
      </c>
      <c r="C39" s="104">
        <f>SUM(C28:C38)</f>
        <v>0</v>
      </c>
      <c r="D39" s="104">
        <f>SUM(D28:D38)</f>
        <v>0</v>
      </c>
      <c r="E39" s="105">
        <f>SUM(E28:E38)</f>
        <v>0</v>
      </c>
      <c r="F39" s="97"/>
      <c r="G39" s="106" t="s">
        <v>48</v>
      </c>
      <c r="H39" s="107">
        <f>SUM(H28:H38)</f>
        <v>0</v>
      </c>
      <c r="I39" s="97"/>
      <c r="J39" s="106" t="s">
        <v>49</v>
      </c>
      <c r="K39" s="107">
        <f>SUM(K28:K38)</f>
        <v>0</v>
      </c>
      <c r="L39" s="97"/>
    </row>
    <row r="40" spans="1:12" x14ac:dyDescent="0.3">
      <c r="A40" s="97"/>
      <c r="B40" s="108"/>
      <c r="C40" s="109"/>
      <c r="D40" s="109"/>
      <c r="E40" s="109"/>
      <c r="F40" s="97"/>
      <c r="G40" s="108"/>
      <c r="H40" s="110"/>
      <c r="I40" s="97"/>
      <c r="J40" s="108"/>
      <c r="K40" s="110"/>
      <c r="L40" s="97"/>
    </row>
    <row r="41" spans="1:12" ht="15" thickBot="1" x14ac:dyDescent="0.35">
      <c r="A41" s="97"/>
      <c r="B41" s="108"/>
      <c r="C41" s="109"/>
      <c r="D41" s="109"/>
      <c r="E41" s="109"/>
      <c r="F41" s="97"/>
      <c r="G41" s="108"/>
      <c r="H41" s="110"/>
      <c r="I41" s="97"/>
      <c r="J41" s="108"/>
      <c r="K41" s="110"/>
      <c r="L41" s="97"/>
    </row>
    <row r="42" spans="1:12" x14ac:dyDescent="0.3">
      <c r="A42" s="97"/>
      <c r="B42" s="219" t="s">
        <v>50</v>
      </c>
      <c r="C42" s="220"/>
      <c r="D42" s="220"/>
      <c r="E42" s="221"/>
      <c r="F42" s="111"/>
      <c r="G42" s="222" t="s">
        <v>51</v>
      </c>
      <c r="H42" s="223"/>
      <c r="I42" s="97"/>
      <c r="J42" s="227" t="s">
        <v>56</v>
      </c>
      <c r="K42" s="223"/>
      <c r="L42" s="97"/>
    </row>
    <row r="43" spans="1:12" x14ac:dyDescent="0.3">
      <c r="A43" s="97"/>
      <c r="B43" s="224" t="s">
        <v>29</v>
      </c>
      <c r="C43" s="225"/>
      <c r="D43" s="225"/>
      <c r="E43" s="226"/>
      <c r="F43" s="111"/>
      <c r="G43" s="224" t="s">
        <v>1</v>
      </c>
      <c r="H43" s="226"/>
      <c r="I43" s="97"/>
      <c r="J43" s="112"/>
      <c r="K43" s="113"/>
      <c r="L43" s="97"/>
    </row>
    <row r="44" spans="1:12" x14ac:dyDescent="0.3">
      <c r="A44" s="97"/>
      <c r="B44" s="100" t="s">
        <v>31</v>
      </c>
      <c r="C44" s="92" t="s">
        <v>32</v>
      </c>
      <c r="D44" s="92" t="s">
        <v>10</v>
      </c>
      <c r="E44" s="101" t="s">
        <v>33</v>
      </c>
      <c r="F44" s="111"/>
      <c r="G44" s="102" t="s">
        <v>34</v>
      </c>
      <c r="H44" s="101" t="s">
        <v>33</v>
      </c>
      <c r="I44" s="97"/>
      <c r="J44" s="114" t="s">
        <v>34</v>
      </c>
      <c r="K44" s="115" t="s">
        <v>33</v>
      </c>
      <c r="L44" s="97"/>
    </row>
    <row r="45" spans="1:12" x14ac:dyDescent="0.3">
      <c r="A45" s="97"/>
      <c r="B45" s="87"/>
      <c r="C45" s="129">
        <f>E45/'VAT ADJUSTMENT'!$D$8</f>
        <v>0</v>
      </c>
      <c r="D45" s="130">
        <f t="shared" ref="D45:D50" si="2">E45-C45</f>
        <v>0</v>
      </c>
      <c r="E45" s="22"/>
      <c r="F45" s="97"/>
      <c r="G45" s="18"/>
      <c r="H45" s="22"/>
      <c r="I45" s="97"/>
      <c r="J45" s="124"/>
      <c r="K45" s="125"/>
      <c r="L45" s="97"/>
    </row>
    <row r="46" spans="1:12" x14ac:dyDescent="0.3">
      <c r="A46" s="97"/>
      <c r="B46" s="88"/>
      <c r="C46" s="120">
        <f>E46/'VAT ADJUSTMENT'!$D$8</f>
        <v>0</v>
      </c>
      <c r="D46" s="131">
        <f t="shared" si="2"/>
        <v>0</v>
      </c>
      <c r="E46" s="19"/>
      <c r="F46" s="97"/>
      <c r="G46" s="18"/>
      <c r="H46" s="19"/>
      <c r="I46" s="97"/>
      <c r="J46" s="124"/>
      <c r="K46" s="126"/>
      <c r="L46" s="97"/>
    </row>
    <row r="47" spans="1:12" x14ac:dyDescent="0.3">
      <c r="A47" s="97"/>
      <c r="B47" s="88"/>
      <c r="C47" s="120">
        <f>E47/'VAT ADJUSTMENT'!$D$8</f>
        <v>0</v>
      </c>
      <c r="D47" s="131">
        <f t="shared" si="2"/>
        <v>0</v>
      </c>
      <c r="E47" s="19"/>
      <c r="F47" s="97"/>
      <c r="G47" s="18"/>
      <c r="H47" s="19"/>
      <c r="I47" s="97"/>
      <c r="J47" s="124"/>
      <c r="K47" s="126"/>
      <c r="L47" s="97"/>
    </row>
    <row r="48" spans="1:12" x14ac:dyDescent="0.3">
      <c r="A48" s="97"/>
      <c r="B48" s="88"/>
      <c r="C48" s="120">
        <f>E48/'VAT ADJUSTMENT'!$D$8</f>
        <v>0</v>
      </c>
      <c r="D48" s="131">
        <f t="shared" si="2"/>
        <v>0</v>
      </c>
      <c r="E48" s="19"/>
      <c r="F48" s="97"/>
      <c r="G48" s="18"/>
      <c r="H48" s="19"/>
      <c r="I48" s="97"/>
      <c r="J48" s="124"/>
      <c r="K48" s="126"/>
      <c r="L48" s="97"/>
    </row>
    <row r="49" spans="1:12" x14ac:dyDescent="0.3">
      <c r="A49" s="97"/>
      <c r="B49" s="88"/>
      <c r="C49" s="120">
        <f>E49/'VAT ADJUSTMENT'!$D$8</f>
        <v>0</v>
      </c>
      <c r="D49" s="131">
        <f t="shared" si="2"/>
        <v>0</v>
      </c>
      <c r="E49" s="19"/>
      <c r="F49" s="97"/>
      <c r="G49" s="18"/>
      <c r="H49" s="19"/>
      <c r="I49" s="97"/>
      <c r="J49" s="124"/>
      <c r="K49" s="126"/>
      <c r="L49" s="97"/>
    </row>
    <row r="50" spans="1:12" ht="15" thickBot="1" x14ac:dyDescent="0.35">
      <c r="A50" s="97"/>
      <c r="B50" s="20"/>
      <c r="C50" s="122">
        <f>E50/'VAT ADJUSTMENT'!$D$8</f>
        <v>0</v>
      </c>
      <c r="D50" s="123">
        <f t="shared" si="2"/>
        <v>0</v>
      </c>
      <c r="E50" s="21"/>
      <c r="F50" s="97"/>
      <c r="G50" s="20"/>
      <c r="H50" s="21"/>
      <c r="I50" s="97"/>
      <c r="J50" s="127"/>
      <c r="K50" s="128"/>
      <c r="L50" s="97"/>
    </row>
    <row r="51" spans="1:12" ht="15.6" thickTop="1" thickBot="1" x14ac:dyDescent="0.35">
      <c r="A51" s="97"/>
      <c r="B51" s="103" t="s">
        <v>52</v>
      </c>
      <c r="C51" s="116">
        <f>SUM(C45:C50)</f>
        <v>0</v>
      </c>
      <c r="D51" s="116">
        <f>SUM(D45:D50)</f>
        <v>0</v>
      </c>
      <c r="E51" s="105">
        <f>SUM(E45:E50)</f>
        <v>0</v>
      </c>
      <c r="F51" s="97"/>
      <c r="G51" s="106" t="s">
        <v>52</v>
      </c>
      <c r="H51" s="117">
        <f>SUM(H45:H50)</f>
        <v>0</v>
      </c>
      <c r="I51" s="97"/>
      <c r="J51" s="118" t="s">
        <v>57</v>
      </c>
      <c r="K51" s="119">
        <f>SUM(K45:K50)</f>
        <v>0</v>
      </c>
      <c r="L51" s="97"/>
    </row>
    <row r="52" spans="1:12" x14ac:dyDescent="0.3">
      <c r="A52" s="97"/>
      <c r="B52" s="108"/>
      <c r="C52" s="109"/>
      <c r="D52" s="109"/>
      <c r="E52" s="109"/>
      <c r="F52" s="97"/>
      <c r="G52" s="108"/>
      <c r="H52" s="110"/>
      <c r="I52" s="97"/>
      <c r="J52" s="108"/>
      <c r="K52" s="110"/>
      <c r="L52" s="97"/>
    </row>
    <row r="53" spans="1:12" ht="15" thickBot="1" x14ac:dyDescent="0.35">
      <c r="A53" s="97"/>
      <c r="B53" s="108"/>
      <c r="C53" s="109"/>
      <c r="D53" s="109"/>
      <c r="E53" s="109"/>
      <c r="F53" s="97"/>
      <c r="G53" s="108"/>
      <c r="H53" s="110"/>
      <c r="I53" s="97"/>
      <c r="J53" s="108"/>
      <c r="K53" s="110"/>
      <c r="L53" s="97"/>
    </row>
    <row r="54" spans="1:12" x14ac:dyDescent="0.3">
      <c r="A54" s="97"/>
      <c r="B54" s="219" t="s">
        <v>53</v>
      </c>
      <c r="C54" s="220"/>
      <c r="D54" s="220"/>
      <c r="E54" s="221"/>
      <c r="F54" s="111"/>
      <c r="G54" s="222" t="s">
        <v>54</v>
      </c>
      <c r="H54" s="223"/>
      <c r="I54" s="97"/>
      <c r="J54" s="108"/>
      <c r="K54" s="110"/>
      <c r="L54" s="97"/>
    </row>
    <row r="55" spans="1:12" x14ac:dyDescent="0.3">
      <c r="A55" s="97"/>
      <c r="B55" s="224" t="s">
        <v>29</v>
      </c>
      <c r="C55" s="225"/>
      <c r="D55" s="225"/>
      <c r="E55" s="226"/>
      <c r="F55" s="111"/>
      <c r="G55" s="224" t="s">
        <v>1</v>
      </c>
      <c r="H55" s="226"/>
      <c r="I55" s="97"/>
      <c r="J55" s="108"/>
      <c r="K55" s="110"/>
      <c r="L55" s="97"/>
    </row>
    <row r="56" spans="1:12" x14ac:dyDescent="0.3">
      <c r="A56" s="97"/>
      <c r="B56" s="100" t="s">
        <v>31</v>
      </c>
      <c r="C56" s="92" t="s">
        <v>32</v>
      </c>
      <c r="D56" s="92" t="s">
        <v>10</v>
      </c>
      <c r="E56" s="101" t="s">
        <v>33</v>
      </c>
      <c r="F56" s="111"/>
      <c r="G56" s="102" t="s">
        <v>34</v>
      </c>
      <c r="H56" s="101" t="s">
        <v>33</v>
      </c>
      <c r="I56" s="97"/>
      <c r="J56" s="108"/>
      <c r="K56" s="110"/>
      <c r="L56" s="97"/>
    </row>
    <row r="57" spans="1:12" x14ac:dyDescent="0.3">
      <c r="A57" s="97"/>
      <c r="B57" s="18"/>
      <c r="C57" s="132">
        <f>E57/'VAT ADJUSTMENT'!$D$8</f>
        <v>0</v>
      </c>
      <c r="D57" s="130">
        <f>E57-C57</f>
        <v>0</v>
      </c>
      <c r="E57" s="22"/>
      <c r="F57" s="97"/>
      <c r="G57" s="18"/>
      <c r="H57" s="22"/>
      <c r="I57" s="97"/>
      <c r="J57" s="108"/>
      <c r="K57" s="110"/>
      <c r="L57" s="97"/>
    </row>
    <row r="58" spans="1:12" ht="15" thickBot="1" x14ac:dyDescent="0.35">
      <c r="A58" s="97"/>
      <c r="B58" s="20"/>
      <c r="C58" s="122">
        <f>E58/'VAT ADJUSTMENT'!$D$8</f>
        <v>0</v>
      </c>
      <c r="D58" s="123">
        <f>E58-C58</f>
        <v>0</v>
      </c>
      <c r="E58" s="21"/>
      <c r="F58" s="97"/>
      <c r="G58" s="20"/>
      <c r="H58" s="21"/>
      <c r="I58" s="97"/>
      <c r="J58" s="108"/>
      <c r="K58" s="110"/>
      <c r="L58" s="97"/>
    </row>
    <row r="59" spans="1:12" ht="15.6" thickTop="1" thickBot="1" x14ac:dyDescent="0.35">
      <c r="A59" s="97"/>
      <c r="B59" s="103" t="s">
        <v>55</v>
      </c>
      <c r="C59" s="116">
        <f>SUM(C57:C58)</f>
        <v>0</v>
      </c>
      <c r="D59" s="116">
        <f>SUM(D57:D58)</f>
        <v>0</v>
      </c>
      <c r="E59" s="105">
        <f>SUM(E57:E58)</f>
        <v>0</v>
      </c>
      <c r="F59" s="97"/>
      <c r="G59" s="106" t="s">
        <v>55</v>
      </c>
      <c r="H59" s="117">
        <f>SUM(H57:H58)</f>
        <v>0</v>
      </c>
      <c r="I59" s="97"/>
      <c r="J59" s="108"/>
      <c r="K59" s="110"/>
      <c r="L59" s="97"/>
    </row>
    <row r="60" spans="1:12" x14ac:dyDescent="0.3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</row>
    <row r="61" spans="1:12" ht="15" thickBot="1" x14ac:dyDescent="0.3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spans="1:12" x14ac:dyDescent="0.3">
      <c r="A62" s="97"/>
      <c r="B62" s="219" t="s">
        <v>136</v>
      </c>
      <c r="C62" s="220"/>
      <c r="D62" s="220"/>
      <c r="E62" s="221"/>
      <c r="F62" s="111"/>
      <c r="G62" s="222" t="s">
        <v>137</v>
      </c>
      <c r="H62" s="223"/>
      <c r="I62" s="97"/>
      <c r="J62" s="97"/>
      <c r="K62" s="97"/>
      <c r="L62" s="97"/>
    </row>
    <row r="63" spans="1:12" x14ac:dyDescent="0.3">
      <c r="A63" s="97"/>
      <c r="B63" s="224" t="s">
        <v>29</v>
      </c>
      <c r="C63" s="225"/>
      <c r="D63" s="225"/>
      <c r="E63" s="226"/>
      <c r="F63" s="111"/>
      <c r="G63" s="224" t="s">
        <v>1</v>
      </c>
      <c r="H63" s="226"/>
      <c r="I63" s="97"/>
      <c r="J63" s="97"/>
      <c r="K63" s="97"/>
      <c r="L63" s="97"/>
    </row>
    <row r="64" spans="1:12" x14ac:dyDescent="0.3">
      <c r="A64" s="97"/>
      <c r="B64" s="100" t="s">
        <v>31</v>
      </c>
      <c r="C64" s="92" t="s">
        <v>32</v>
      </c>
      <c r="D64" s="92" t="s">
        <v>10</v>
      </c>
      <c r="E64" s="101" t="s">
        <v>33</v>
      </c>
      <c r="F64" s="111"/>
      <c r="G64" s="102" t="s">
        <v>34</v>
      </c>
      <c r="H64" s="101" t="s">
        <v>33</v>
      </c>
      <c r="I64" s="97"/>
      <c r="J64" s="97"/>
      <c r="K64" s="97"/>
      <c r="L64" s="97"/>
    </row>
    <row r="65" spans="1:12" x14ac:dyDescent="0.3">
      <c r="A65" s="97"/>
      <c r="B65" s="18"/>
      <c r="C65" s="132">
        <f>E65/'VAT ADJUSTMENT'!$D$8</f>
        <v>0</v>
      </c>
      <c r="D65" s="130">
        <f>E65-C65</f>
        <v>0</v>
      </c>
      <c r="E65" s="22"/>
      <c r="F65" s="97"/>
      <c r="G65" s="18"/>
      <c r="H65" s="22"/>
      <c r="I65" s="97"/>
      <c r="J65" s="97"/>
      <c r="K65" s="97"/>
      <c r="L65" s="97"/>
    </row>
    <row r="66" spans="1:12" ht="15" thickBot="1" x14ac:dyDescent="0.35">
      <c r="A66" s="97"/>
      <c r="B66" s="20"/>
      <c r="C66" s="122">
        <f>E66/'VAT ADJUSTMENT'!$D$8</f>
        <v>0</v>
      </c>
      <c r="D66" s="123">
        <f>E66-C66</f>
        <v>0</v>
      </c>
      <c r="E66" s="21"/>
      <c r="F66" s="97"/>
      <c r="G66" s="20"/>
      <c r="H66" s="21"/>
      <c r="I66" s="97"/>
      <c r="J66" s="97"/>
      <c r="K66" s="97"/>
      <c r="L66" s="97"/>
    </row>
    <row r="67" spans="1:12" ht="15.6" thickTop="1" thickBot="1" x14ac:dyDescent="0.35">
      <c r="A67" s="97"/>
      <c r="B67" s="103" t="s">
        <v>140</v>
      </c>
      <c r="C67" s="116">
        <f>SUM(C65:C66)</f>
        <v>0</v>
      </c>
      <c r="D67" s="116">
        <f>SUM(D65:D66)</f>
        <v>0</v>
      </c>
      <c r="E67" s="105">
        <f>SUM(E65:E66)</f>
        <v>0</v>
      </c>
      <c r="F67" s="97"/>
      <c r="G67" s="106" t="s">
        <v>140</v>
      </c>
      <c r="H67" s="117">
        <f>SUM(H65:H66)</f>
        <v>0</v>
      </c>
      <c r="I67" s="97"/>
      <c r="J67" s="97"/>
      <c r="K67" s="97"/>
      <c r="L67" s="97"/>
    </row>
    <row r="68" spans="1:12" x14ac:dyDescent="0.3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spans="1:12" ht="15" thickBot="1" x14ac:dyDescent="0.3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</row>
    <row r="70" spans="1:12" ht="12.75" customHeight="1" thickBot="1" x14ac:dyDescent="0.35">
      <c r="A70" s="216" t="s">
        <v>58</v>
      </c>
      <c r="B70" s="217"/>
      <c r="C70" s="217"/>
      <c r="D70" s="217"/>
      <c r="E70" s="217"/>
      <c r="F70" s="217"/>
      <c r="G70" s="217"/>
      <c r="H70" s="217"/>
      <c r="I70" s="218"/>
      <c r="J70" s="97"/>
      <c r="K70" s="97"/>
      <c r="L70" s="97"/>
    </row>
    <row r="71" spans="1:12" x14ac:dyDescent="0.3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</row>
  </sheetData>
  <sheetProtection password="C5AE" sheet="1"/>
  <mergeCells count="40">
    <mergeCell ref="B6:E6"/>
    <mergeCell ref="A2:L2"/>
    <mergeCell ref="B4:E4"/>
    <mergeCell ref="G4:J4"/>
    <mergeCell ref="B5:E5"/>
    <mergeCell ref="G5:J5"/>
    <mergeCell ref="B8:E8"/>
    <mergeCell ref="G8:H8"/>
    <mergeCell ref="J8:K8"/>
    <mergeCell ref="B9:E9"/>
    <mergeCell ref="G9:H9"/>
    <mergeCell ref="J9:K9"/>
    <mergeCell ref="J17:K17"/>
    <mergeCell ref="J20:K20"/>
    <mergeCell ref="J21:K21"/>
    <mergeCell ref="B25:E25"/>
    <mergeCell ref="G25:H25"/>
    <mergeCell ref="J25:K25"/>
    <mergeCell ref="J10:K10"/>
    <mergeCell ref="J13:K13"/>
    <mergeCell ref="J14:K14"/>
    <mergeCell ref="J15:K15"/>
    <mergeCell ref="J16:K16"/>
    <mergeCell ref="J42:K42"/>
    <mergeCell ref="B26:E26"/>
    <mergeCell ref="G26:H26"/>
    <mergeCell ref="B63:E63"/>
    <mergeCell ref="G63:H63"/>
    <mergeCell ref="B43:E43"/>
    <mergeCell ref="G43:H43"/>
    <mergeCell ref="J26:K26"/>
    <mergeCell ref="B42:E42"/>
    <mergeCell ref="G42:H42"/>
    <mergeCell ref="A70:I70"/>
    <mergeCell ref="B54:E54"/>
    <mergeCell ref="G54:H54"/>
    <mergeCell ref="B55:E55"/>
    <mergeCell ref="G55:H55"/>
    <mergeCell ref="B62:E62"/>
    <mergeCell ref="G62:H62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60" verticalDpi="360" r:id="rId1"/>
  <headerFooter>
    <oddFooter>&amp;RRev 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2"/>
  <sheetViews>
    <sheetView zoomScaleNormal="100" workbookViewId="0">
      <selection activeCell="G46" activeCellId="18" sqref="B15:C15 B16 B35 C35 D35 E35 F35 H35 I35 J35 K35 L35 G37 G38 G39 G41 G43 G44 G46"/>
    </sheetView>
  </sheetViews>
  <sheetFormatPr defaultColWidth="9.109375" defaultRowHeight="14.4" x14ac:dyDescent="0.3"/>
  <cols>
    <col min="1" max="1" width="2.6640625" style="1" customWidth="1"/>
    <col min="2" max="3" width="7.5546875" style="1" customWidth="1"/>
    <col min="4" max="4" width="7.33203125" style="1" customWidth="1"/>
    <col min="5" max="6" width="6.44140625" style="1" customWidth="1"/>
    <col min="7" max="7" width="14.6640625" style="1" customWidth="1"/>
    <col min="8" max="8" width="7.5546875" style="1" customWidth="1"/>
    <col min="9" max="9" width="6.33203125" style="1" customWidth="1"/>
    <col min="10" max="10" width="7.33203125" style="1" customWidth="1"/>
    <col min="11" max="12" width="6.44140625" style="1" customWidth="1"/>
    <col min="13" max="13" width="2.6640625" style="1" customWidth="1"/>
    <col min="14" max="16384" width="9.109375" style="1"/>
  </cols>
  <sheetData>
    <row r="1" spans="1:13" ht="15" thickBot="1" x14ac:dyDescent="0.35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15" thickBot="1" x14ac:dyDescent="0.35">
      <c r="A2" s="298"/>
      <c r="B2" s="299" t="s">
        <v>59</v>
      </c>
      <c r="C2" s="300"/>
      <c r="D2" s="300"/>
      <c r="E2" s="300"/>
      <c r="F2" s="300"/>
      <c r="G2" s="300"/>
      <c r="H2" s="300"/>
      <c r="I2" s="300"/>
      <c r="J2" s="300"/>
      <c r="K2" s="300"/>
      <c r="L2" s="301"/>
      <c r="M2" s="298"/>
    </row>
    <row r="3" spans="1:13" x14ac:dyDescent="0.3">
      <c r="A3" s="298"/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298"/>
    </row>
    <row r="4" spans="1:13" x14ac:dyDescent="0.3">
      <c r="A4" s="298"/>
      <c r="B4" s="304" t="s">
        <v>60</v>
      </c>
      <c r="C4" s="305"/>
      <c r="D4" s="306"/>
      <c r="E4" s="307"/>
      <c r="F4" s="304" t="str">
        <f>IF('INFO SHEET'!C2&lt;&gt;"",'INFO SHEET'!C2,"")</f>
        <v>**Enter Rally name here**</v>
      </c>
      <c r="G4" s="305"/>
      <c r="H4" s="305"/>
      <c r="I4" s="305"/>
      <c r="J4" s="305"/>
      <c r="K4" s="305"/>
      <c r="L4" s="306"/>
      <c r="M4" s="298"/>
    </row>
    <row r="5" spans="1:13" ht="15" thickBot="1" x14ac:dyDescent="0.3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</row>
    <row r="6" spans="1:13" ht="15" thickBot="1" x14ac:dyDescent="0.35">
      <c r="A6" s="298"/>
      <c r="B6" s="308" t="s">
        <v>61</v>
      </c>
      <c r="C6" s="309"/>
      <c r="D6" s="309"/>
      <c r="E6" s="309"/>
      <c r="F6" s="310"/>
      <c r="G6" s="307"/>
      <c r="H6" s="299" t="s">
        <v>62</v>
      </c>
      <c r="I6" s="300"/>
      <c r="J6" s="300"/>
      <c r="K6" s="300"/>
      <c r="L6" s="301"/>
      <c r="M6" s="298"/>
    </row>
    <row r="7" spans="1:13" ht="15" thickBot="1" x14ac:dyDescent="0.35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</row>
    <row r="8" spans="1:13" x14ac:dyDescent="0.3">
      <c r="A8" s="298"/>
      <c r="B8" s="311" t="s">
        <v>63</v>
      </c>
      <c r="C8" s="312" t="s">
        <v>64</v>
      </c>
      <c r="D8" s="313" t="s">
        <v>65</v>
      </c>
      <c r="E8" s="312" t="s">
        <v>66</v>
      </c>
      <c r="F8" s="314" t="s">
        <v>67</v>
      </c>
      <c r="G8" s="315" t="s">
        <v>68</v>
      </c>
      <c r="H8" s="312" t="s">
        <v>69</v>
      </c>
      <c r="I8" s="313" t="s">
        <v>70</v>
      </c>
      <c r="J8" s="312" t="s">
        <v>71</v>
      </c>
      <c r="K8" s="312" t="s">
        <v>72</v>
      </c>
      <c r="L8" s="316" t="s">
        <v>73</v>
      </c>
      <c r="M8" s="298"/>
    </row>
    <row r="9" spans="1:13" x14ac:dyDescent="0.3">
      <c r="A9" s="298"/>
      <c r="B9" s="317" t="s">
        <v>74</v>
      </c>
      <c r="C9" s="318" t="s">
        <v>75</v>
      </c>
      <c r="D9" s="319" t="s">
        <v>76</v>
      </c>
      <c r="E9" s="320"/>
      <c r="F9" s="321"/>
      <c r="G9" s="322"/>
      <c r="H9" s="323" t="s">
        <v>74</v>
      </c>
      <c r="I9" s="324" t="s">
        <v>10</v>
      </c>
      <c r="J9" s="325" t="s">
        <v>76</v>
      </c>
      <c r="K9" s="326"/>
      <c r="L9" s="327"/>
      <c r="M9" s="298"/>
    </row>
    <row r="10" spans="1:13" x14ac:dyDescent="0.3">
      <c r="A10" s="298"/>
      <c r="B10" s="328" t="s">
        <v>77</v>
      </c>
      <c r="C10" s="323" t="s">
        <v>78</v>
      </c>
      <c r="D10" s="324" t="s">
        <v>79</v>
      </c>
      <c r="E10" s="323"/>
      <c r="F10" s="323" t="s">
        <v>80</v>
      </c>
      <c r="G10" s="322"/>
      <c r="H10" s="323" t="s">
        <v>81</v>
      </c>
      <c r="I10" s="324" t="s">
        <v>82</v>
      </c>
      <c r="J10" s="318" t="s">
        <v>79</v>
      </c>
      <c r="K10" s="329"/>
      <c r="L10" s="330" t="s">
        <v>80</v>
      </c>
      <c r="M10" s="298"/>
    </row>
    <row r="11" spans="1:13" x14ac:dyDescent="0.3">
      <c r="A11" s="298"/>
      <c r="B11" s="331" t="s">
        <v>10</v>
      </c>
      <c r="C11" s="332" t="s">
        <v>10</v>
      </c>
      <c r="D11" s="320" t="s">
        <v>83</v>
      </c>
      <c r="E11" s="332" t="s">
        <v>84</v>
      </c>
      <c r="F11" s="332" t="s">
        <v>85</v>
      </c>
      <c r="G11" s="333"/>
      <c r="H11" s="332" t="s">
        <v>10</v>
      </c>
      <c r="I11" s="320" t="s">
        <v>86</v>
      </c>
      <c r="J11" s="319" t="s">
        <v>83</v>
      </c>
      <c r="K11" s="332" t="s">
        <v>84</v>
      </c>
      <c r="L11" s="334" t="s">
        <v>85</v>
      </c>
      <c r="M11" s="298"/>
    </row>
    <row r="12" spans="1:13" x14ac:dyDescent="0.3">
      <c r="A12" s="298"/>
      <c r="B12" s="335"/>
      <c r="C12" s="336"/>
      <c r="D12" s="337">
        <f>+SUMMARY!B12</f>
        <v>0</v>
      </c>
      <c r="E12" s="338"/>
      <c r="F12" s="339"/>
      <c r="G12" s="340" t="s">
        <v>87</v>
      </c>
      <c r="H12" s="337">
        <f>SUM(I12:L12)</f>
        <v>0</v>
      </c>
      <c r="I12" s="24"/>
      <c r="J12" s="24"/>
      <c r="K12" s="339"/>
      <c r="L12" s="93"/>
      <c r="M12" s="298"/>
    </row>
    <row r="13" spans="1:13" x14ac:dyDescent="0.3">
      <c r="A13" s="298"/>
      <c r="B13" s="341"/>
      <c r="C13" s="342"/>
      <c r="D13" s="337">
        <f>+SUMMARY!C12</f>
        <v>0</v>
      </c>
      <c r="E13" s="338"/>
      <c r="F13" s="339"/>
      <c r="G13" s="340" t="s">
        <v>143</v>
      </c>
      <c r="H13" s="339" t="s">
        <v>1</v>
      </c>
      <c r="I13" s="338"/>
      <c r="J13" s="339"/>
      <c r="K13" s="339"/>
      <c r="L13" s="343"/>
      <c r="M13" s="298"/>
    </row>
    <row r="14" spans="1:13" x14ac:dyDescent="0.3">
      <c r="A14" s="298"/>
      <c r="B14" s="344"/>
      <c r="C14" s="345"/>
      <c r="D14" s="337">
        <f>+SUMMARY!D12</f>
        <v>0</v>
      </c>
      <c r="E14" s="338"/>
      <c r="F14" s="339"/>
      <c r="G14" s="340" t="s">
        <v>88</v>
      </c>
      <c r="H14" s="339" t="s">
        <v>1</v>
      </c>
      <c r="I14" s="338"/>
      <c r="J14" s="339"/>
      <c r="K14" s="339"/>
      <c r="L14" s="346"/>
      <c r="M14" s="298"/>
    </row>
    <row r="15" spans="1:13" x14ac:dyDescent="0.3">
      <c r="A15" s="298"/>
      <c r="B15" s="47">
        <f>+C15+D15</f>
        <v>0</v>
      </c>
      <c r="C15" s="41">
        <f>SUMMARY!F12</f>
        <v>0</v>
      </c>
      <c r="D15" s="347">
        <f>+D12+D13+D14</f>
        <v>0</v>
      </c>
      <c r="E15" s="339"/>
      <c r="F15" s="338"/>
      <c r="G15" s="340" t="s">
        <v>118</v>
      </c>
      <c r="H15" s="339"/>
      <c r="I15" s="338"/>
      <c r="J15" s="339"/>
      <c r="K15" s="348"/>
      <c r="L15" s="346"/>
      <c r="M15" s="298"/>
    </row>
    <row r="16" spans="1:13" x14ac:dyDescent="0.3">
      <c r="A16" s="298"/>
      <c r="B16" s="23">
        <f>E16</f>
        <v>0</v>
      </c>
      <c r="C16" s="350" t="s">
        <v>1</v>
      </c>
      <c r="D16" s="351" t="s">
        <v>1</v>
      </c>
      <c r="E16" s="24"/>
      <c r="F16" s="352"/>
      <c r="G16" s="340" t="s">
        <v>89</v>
      </c>
      <c r="H16" s="337">
        <f>K16</f>
        <v>0</v>
      </c>
      <c r="I16" s="338" t="s">
        <v>1</v>
      </c>
      <c r="J16" s="339" t="s">
        <v>1</v>
      </c>
      <c r="K16" s="353">
        <f>+EXPENDITURE!K39</f>
        <v>0</v>
      </c>
      <c r="L16" s="354"/>
      <c r="M16" s="298"/>
    </row>
    <row r="17" spans="1:13" x14ac:dyDescent="0.3">
      <c r="A17" s="298"/>
      <c r="B17" s="349"/>
      <c r="C17" s="338"/>
      <c r="D17" s="339"/>
      <c r="E17" s="351"/>
      <c r="F17" s="337"/>
      <c r="G17" s="340"/>
      <c r="H17" s="337"/>
      <c r="I17" s="338"/>
      <c r="J17" s="339"/>
      <c r="K17" s="351"/>
      <c r="L17" s="355"/>
      <c r="M17" s="298"/>
    </row>
    <row r="18" spans="1:13" x14ac:dyDescent="0.3">
      <c r="A18" s="298"/>
      <c r="B18" s="356"/>
      <c r="C18" s="338"/>
      <c r="D18" s="348"/>
      <c r="E18" s="339"/>
      <c r="F18" s="357" t="s">
        <v>1</v>
      </c>
      <c r="G18" s="358" t="s">
        <v>1</v>
      </c>
      <c r="H18" s="339" t="s">
        <v>1</v>
      </c>
      <c r="I18" s="339"/>
      <c r="J18" s="348"/>
      <c r="K18" s="339"/>
      <c r="L18" s="343" t="s">
        <v>1</v>
      </c>
      <c r="M18" s="298"/>
    </row>
    <row r="19" spans="1:13" x14ac:dyDescent="0.3">
      <c r="A19" s="298"/>
      <c r="B19" s="356"/>
      <c r="C19" s="338"/>
      <c r="D19" s="339"/>
      <c r="E19" s="338"/>
      <c r="F19" s="339"/>
      <c r="G19" s="359" t="s">
        <v>90</v>
      </c>
      <c r="H19" s="337">
        <f>SUM(I19:L19)</f>
        <v>0</v>
      </c>
      <c r="I19" s="337">
        <f>+EXPENDITURE!D51</f>
        <v>0</v>
      </c>
      <c r="J19" s="337">
        <f>+EXPENDITURE!C51</f>
        <v>0</v>
      </c>
      <c r="K19" s="339"/>
      <c r="L19" s="360">
        <f>+EXPENDITURE!H51</f>
        <v>0</v>
      </c>
      <c r="M19" s="298"/>
    </row>
    <row r="20" spans="1:13" x14ac:dyDescent="0.3">
      <c r="A20" s="298"/>
      <c r="B20" s="356"/>
      <c r="C20" s="338"/>
      <c r="D20" s="339"/>
      <c r="E20" s="338"/>
      <c r="F20" s="339"/>
      <c r="G20" s="361"/>
      <c r="H20" s="339" t="s">
        <v>1</v>
      </c>
      <c r="I20" s="339" t="s">
        <v>1</v>
      </c>
      <c r="J20" s="339" t="s">
        <v>1</v>
      </c>
      <c r="K20" s="339" t="s">
        <v>1</v>
      </c>
      <c r="L20" s="346"/>
      <c r="M20" s="298"/>
    </row>
    <row r="21" spans="1:13" x14ac:dyDescent="0.3">
      <c r="A21" s="298"/>
      <c r="B21" s="356"/>
      <c r="C21" s="338"/>
      <c r="D21" s="339"/>
      <c r="E21" s="338"/>
      <c r="F21" s="339"/>
      <c r="G21" s="340" t="s">
        <v>91</v>
      </c>
      <c r="H21" s="337">
        <f>SUM(I21:L21)</f>
        <v>0</v>
      </c>
      <c r="I21" s="337">
        <f>+EXPENDITURE!D59</f>
        <v>0</v>
      </c>
      <c r="J21" s="337">
        <f>+EXPENDITURE!C59</f>
        <v>0</v>
      </c>
      <c r="K21" s="329"/>
      <c r="L21" s="362">
        <f>+EXPENDITURE!H59</f>
        <v>0</v>
      </c>
      <c r="M21" s="298"/>
    </row>
    <row r="22" spans="1:13" x14ac:dyDescent="0.3">
      <c r="A22" s="298"/>
      <c r="B22" s="356"/>
      <c r="C22" s="338"/>
      <c r="D22" s="339"/>
      <c r="E22" s="338"/>
      <c r="F22" s="339" t="s">
        <v>1</v>
      </c>
      <c r="G22" s="361"/>
      <c r="H22" s="339" t="s">
        <v>1</v>
      </c>
      <c r="I22" s="339" t="s">
        <v>1</v>
      </c>
      <c r="J22" s="351"/>
      <c r="K22" s="339"/>
      <c r="L22" s="363"/>
      <c r="M22" s="298"/>
    </row>
    <row r="23" spans="1:13" x14ac:dyDescent="0.3">
      <c r="A23" s="298"/>
      <c r="B23" s="356"/>
      <c r="C23" s="338"/>
      <c r="D23" s="339"/>
      <c r="E23" s="338"/>
      <c r="F23" s="339"/>
      <c r="G23" s="340" t="s">
        <v>92</v>
      </c>
      <c r="H23" s="337">
        <f>+L23</f>
        <v>0</v>
      </c>
      <c r="I23" s="342"/>
      <c r="J23" s="342"/>
      <c r="K23" s="339"/>
      <c r="L23" s="362">
        <f>+EXPENDITURE!K51</f>
        <v>0</v>
      </c>
      <c r="M23" s="298"/>
    </row>
    <row r="24" spans="1:13" x14ac:dyDescent="0.3">
      <c r="A24" s="298"/>
      <c r="B24" s="356"/>
      <c r="C24" s="338"/>
      <c r="D24" s="339"/>
      <c r="E24" s="338"/>
      <c r="F24" s="339"/>
      <c r="G24" s="361"/>
      <c r="H24" s="339" t="s">
        <v>1</v>
      </c>
      <c r="I24" s="339"/>
      <c r="J24" s="339"/>
      <c r="K24" s="339" t="s">
        <v>1</v>
      </c>
      <c r="L24" s="343"/>
      <c r="M24" s="298"/>
    </row>
    <row r="25" spans="1:13" x14ac:dyDescent="0.3">
      <c r="A25" s="298"/>
      <c r="B25" s="356"/>
      <c r="C25" s="338"/>
      <c r="D25" s="339"/>
      <c r="E25" s="338"/>
      <c r="F25" s="339"/>
      <c r="G25" s="340" t="s">
        <v>93</v>
      </c>
      <c r="H25" s="337">
        <f>SUM(I25:L25)</f>
        <v>0</v>
      </c>
      <c r="I25" s="337">
        <f>+EXPENDITURE!D22</f>
        <v>0</v>
      </c>
      <c r="J25" s="337">
        <f>+EXPENDITURE!C22</f>
        <v>0</v>
      </c>
      <c r="K25" s="352"/>
      <c r="L25" s="364"/>
      <c r="M25" s="298"/>
    </row>
    <row r="26" spans="1:13" x14ac:dyDescent="0.3">
      <c r="A26" s="298"/>
      <c r="B26" s="356"/>
      <c r="C26" s="338"/>
      <c r="D26" s="339"/>
      <c r="E26" s="338"/>
      <c r="F26" s="339"/>
      <c r="G26" s="352"/>
      <c r="H26" s="339"/>
      <c r="I26" s="339"/>
      <c r="J26" s="339"/>
      <c r="K26" s="339"/>
      <c r="L26" s="343"/>
      <c r="M26" s="298"/>
    </row>
    <row r="27" spans="1:13" x14ac:dyDescent="0.3">
      <c r="A27" s="298"/>
      <c r="B27" s="356"/>
      <c r="C27" s="338"/>
      <c r="D27" s="339"/>
      <c r="E27" s="338"/>
      <c r="F27" s="339"/>
      <c r="G27" s="340" t="s">
        <v>94</v>
      </c>
      <c r="H27" s="337">
        <f>L27</f>
        <v>0</v>
      </c>
      <c r="I27" s="339"/>
      <c r="J27" s="339"/>
      <c r="K27" s="352"/>
      <c r="L27" s="360">
        <f>+EXPENDITURE!H22</f>
        <v>0</v>
      </c>
      <c r="M27" s="298"/>
    </row>
    <row r="28" spans="1:13" x14ac:dyDescent="0.3">
      <c r="A28" s="298"/>
      <c r="B28" s="356"/>
      <c r="C28" s="338"/>
      <c r="D28" s="339"/>
      <c r="E28" s="338"/>
      <c r="F28" s="339"/>
      <c r="G28" s="365" t="s">
        <v>1</v>
      </c>
      <c r="H28" s="339"/>
      <c r="I28" s="339"/>
      <c r="J28" s="339"/>
      <c r="K28" s="339"/>
      <c r="L28" s="343"/>
      <c r="M28" s="298"/>
    </row>
    <row r="29" spans="1:13" x14ac:dyDescent="0.3">
      <c r="A29" s="298"/>
      <c r="B29" s="356"/>
      <c r="C29" s="338"/>
      <c r="D29" s="339"/>
      <c r="E29" s="338"/>
      <c r="F29" s="339"/>
      <c r="G29" s="340" t="s">
        <v>95</v>
      </c>
      <c r="H29" s="337">
        <f>SUM(I29:L29)</f>
        <v>0</v>
      </c>
      <c r="I29" s="337">
        <f>+EXPENDITURE!D39</f>
        <v>0</v>
      </c>
      <c r="J29" s="337">
        <f>+EXPENDITURE!C39</f>
        <v>0</v>
      </c>
      <c r="K29" s="339"/>
      <c r="L29" s="362">
        <f>+EXPENDITURE!H39</f>
        <v>0</v>
      </c>
      <c r="M29" s="298"/>
    </row>
    <row r="30" spans="1:13" x14ac:dyDescent="0.3">
      <c r="A30" s="298"/>
      <c r="B30" s="356"/>
      <c r="C30" s="338"/>
      <c r="D30" s="339"/>
      <c r="E30" s="338"/>
      <c r="F30" s="339"/>
      <c r="G30" s="365" t="s">
        <v>1</v>
      </c>
      <c r="H30" s="339"/>
      <c r="I30" s="339"/>
      <c r="J30" s="339"/>
      <c r="K30" s="339"/>
      <c r="L30" s="343"/>
      <c r="M30" s="298"/>
    </row>
    <row r="31" spans="1:13" x14ac:dyDescent="0.3">
      <c r="A31" s="298"/>
      <c r="B31" s="356"/>
      <c r="C31" s="338"/>
      <c r="D31" s="339"/>
      <c r="E31" s="338"/>
      <c r="F31" s="339"/>
      <c r="G31" s="366" t="s">
        <v>141</v>
      </c>
      <c r="H31" s="367">
        <f>SUM(I31:L31)</f>
        <v>0</v>
      </c>
      <c r="I31" s="367">
        <f>+EXPENDITURE!D67</f>
        <v>0</v>
      </c>
      <c r="J31" s="367">
        <f>+EXPENDITURE!C67</f>
        <v>0</v>
      </c>
      <c r="K31" s="339"/>
      <c r="L31" s="362">
        <f>+EXPENDITURE!H67</f>
        <v>0</v>
      </c>
      <c r="M31" s="298"/>
    </row>
    <row r="32" spans="1:13" x14ac:dyDescent="0.3">
      <c r="A32" s="298"/>
      <c r="B32" s="368"/>
      <c r="C32" s="338"/>
      <c r="D32" s="339"/>
      <c r="E32" s="338"/>
      <c r="F32" s="339"/>
      <c r="G32" s="369"/>
      <c r="H32" s="342"/>
      <c r="I32" s="342"/>
      <c r="J32" s="342"/>
      <c r="K32" s="342"/>
      <c r="L32" s="370"/>
      <c r="M32" s="298"/>
    </row>
    <row r="33" spans="1:15" x14ac:dyDescent="0.3">
      <c r="A33" s="298"/>
      <c r="B33" s="26"/>
      <c r="C33" s="338"/>
      <c r="D33" s="339"/>
      <c r="E33" s="338"/>
      <c r="F33" s="339"/>
      <c r="G33" s="340" t="s">
        <v>96</v>
      </c>
      <c r="H33" s="339"/>
      <c r="I33" s="339"/>
      <c r="J33" s="339"/>
      <c r="K33" s="339"/>
      <c r="L33" s="343"/>
      <c r="M33" s="298"/>
    </row>
    <row r="34" spans="1:15" ht="15" thickBot="1" x14ac:dyDescent="0.35">
      <c r="A34" s="298"/>
      <c r="B34" s="46"/>
      <c r="C34" s="338"/>
      <c r="D34" s="339"/>
      <c r="E34" s="338"/>
      <c r="F34" s="339"/>
      <c r="G34" s="371" t="s">
        <v>97</v>
      </c>
      <c r="H34" s="339"/>
      <c r="I34" s="339"/>
      <c r="J34" s="339"/>
      <c r="K34" s="339"/>
      <c r="L34" s="343"/>
      <c r="M34" s="298"/>
    </row>
    <row r="35" spans="1:15" ht="15.6" thickTop="1" thickBot="1" x14ac:dyDescent="0.35">
      <c r="A35" s="298"/>
      <c r="B35" s="399">
        <f>SUM(B15:B34)</f>
        <v>0</v>
      </c>
      <c r="C35" s="400">
        <f>SUM(C15:C34)</f>
        <v>0</v>
      </c>
      <c r="D35" s="400">
        <f>SUM(D15:D34)</f>
        <v>0</v>
      </c>
      <c r="E35" s="400">
        <f>SUM(E15:E34)</f>
        <v>0</v>
      </c>
      <c r="F35" s="401">
        <f>SUM(F15:F34)</f>
        <v>0</v>
      </c>
      <c r="G35" s="372" t="s">
        <v>1</v>
      </c>
      <c r="H35" s="402">
        <f>SUM(H12:H34)</f>
        <v>0</v>
      </c>
      <c r="I35" s="400">
        <f>SUM(I12:I34)</f>
        <v>0</v>
      </c>
      <c r="J35" s="400">
        <f>SUM(J12:J34)</f>
        <v>0</v>
      </c>
      <c r="K35" s="400">
        <f>SUM(K12:K34)</f>
        <v>0</v>
      </c>
      <c r="L35" s="403">
        <f>SUM(L12:L34)</f>
        <v>0</v>
      </c>
      <c r="M35" s="298"/>
    </row>
    <row r="36" spans="1:15" ht="15" thickBot="1" x14ac:dyDescent="0.35">
      <c r="A36" s="298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O36" s="1" t="s">
        <v>194</v>
      </c>
    </row>
    <row r="37" spans="1:15" x14ac:dyDescent="0.3">
      <c r="A37" s="298"/>
      <c r="B37" s="373" t="s">
        <v>98</v>
      </c>
      <c r="C37" s="374"/>
      <c r="D37" s="374"/>
      <c r="E37" s="374"/>
      <c r="F37" s="375"/>
      <c r="G37" s="52">
        <f>B35</f>
        <v>0</v>
      </c>
      <c r="H37" s="298"/>
      <c r="I37" s="307" t="s">
        <v>1</v>
      </c>
      <c r="J37" s="298"/>
      <c r="K37" s="298"/>
      <c r="L37" s="298"/>
      <c r="M37" s="298"/>
      <c r="O37" s="376">
        <f>SUMMARY!B24</f>
        <v>0</v>
      </c>
    </row>
    <row r="38" spans="1:15" x14ac:dyDescent="0.3">
      <c r="A38" s="298"/>
      <c r="B38" s="377" t="s">
        <v>99</v>
      </c>
      <c r="C38" s="378"/>
      <c r="D38" s="378"/>
      <c r="E38" s="378"/>
      <c r="F38" s="379"/>
      <c r="G38" s="53">
        <f>H35</f>
        <v>0</v>
      </c>
      <c r="H38" s="298"/>
      <c r="I38" s="380" t="s">
        <v>1</v>
      </c>
      <c r="J38" s="380"/>
      <c r="K38" s="380"/>
      <c r="L38" s="298"/>
      <c r="M38" s="298"/>
      <c r="O38" s="1" t="s">
        <v>193</v>
      </c>
    </row>
    <row r="39" spans="1:15" ht="15" thickBot="1" x14ac:dyDescent="0.35">
      <c r="A39" s="298"/>
      <c r="B39" s="381" t="s">
        <v>181</v>
      </c>
      <c r="C39" s="382"/>
      <c r="D39" s="382"/>
      <c r="E39" s="382"/>
      <c r="F39" s="383"/>
      <c r="G39" s="82">
        <f>SUMMARY!F31</f>
        <v>0</v>
      </c>
      <c r="H39" s="298"/>
      <c r="I39" s="380" t="s">
        <v>1</v>
      </c>
      <c r="J39" s="380"/>
      <c r="K39" s="380"/>
      <c r="L39" s="380"/>
      <c r="M39" s="298"/>
      <c r="O39" s="376">
        <f>G38+G39</f>
        <v>0</v>
      </c>
    </row>
    <row r="40" spans="1:15" ht="15" thickBot="1" x14ac:dyDescent="0.35">
      <c r="A40" s="298"/>
      <c r="B40" s="384"/>
      <c r="C40" s="384"/>
      <c r="D40" s="384"/>
      <c r="E40" s="384"/>
      <c r="F40" s="384"/>
      <c r="G40" s="385"/>
      <c r="H40" s="298"/>
      <c r="I40" s="380" t="s">
        <v>1</v>
      </c>
      <c r="J40" s="380" t="s">
        <v>1</v>
      </c>
      <c r="K40" s="380" t="s">
        <v>1</v>
      </c>
      <c r="L40" s="380" t="s">
        <v>1</v>
      </c>
      <c r="M40" s="298"/>
    </row>
    <row r="41" spans="1:15" ht="15" thickBot="1" x14ac:dyDescent="0.35">
      <c r="A41" s="298"/>
      <c r="B41" s="386" t="s">
        <v>100</v>
      </c>
      <c r="C41" s="387"/>
      <c r="D41" s="387"/>
      <c r="E41" s="387"/>
      <c r="F41" s="388"/>
      <c r="G41" s="90">
        <f>G37-G38-G39</f>
        <v>0</v>
      </c>
      <c r="H41" s="298"/>
      <c r="I41" s="298"/>
      <c r="J41" s="298"/>
      <c r="K41" s="298"/>
      <c r="L41" s="298"/>
      <c r="M41" s="298"/>
    </row>
    <row r="42" spans="1:15" ht="15" thickBot="1" x14ac:dyDescent="0.35">
      <c r="A42" s="298"/>
      <c r="B42" s="389"/>
      <c r="C42" s="389"/>
      <c r="D42" s="389"/>
      <c r="E42" s="389"/>
      <c r="F42" s="389"/>
      <c r="G42" s="390"/>
      <c r="H42" s="298"/>
      <c r="I42" s="298"/>
      <c r="J42" s="298"/>
      <c r="K42" s="298"/>
      <c r="L42" s="298"/>
      <c r="M42" s="298"/>
    </row>
    <row r="43" spans="1:15" ht="15" thickBot="1" x14ac:dyDescent="0.35">
      <c r="A43" s="298"/>
      <c r="B43" s="386" t="s">
        <v>101</v>
      </c>
      <c r="C43" s="387"/>
      <c r="D43" s="387"/>
      <c r="E43" s="387"/>
      <c r="F43" s="388"/>
      <c r="G43" s="91">
        <f>'Workings Sheet'!A90</f>
        <v>0</v>
      </c>
      <c r="H43" s="298"/>
      <c r="I43" s="298"/>
      <c r="J43" s="298"/>
      <c r="K43" s="298"/>
      <c r="L43" s="298"/>
      <c r="M43" s="298"/>
    </row>
    <row r="44" spans="1:15" ht="15" thickBot="1" x14ac:dyDescent="0.35">
      <c r="A44" s="298"/>
      <c r="B44" s="386" t="s">
        <v>225</v>
      </c>
      <c r="C44" s="387"/>
      <c r="D44" s="387"/>
      <c r="E44" s="387"/>
      <c r="F44" s="388"/>
      <c r="G44" s="91">
        <f>'INFO SHEET'!H92</f>
        <v>0</v>
      </c>
      <c r="H44" s="298"/>
      <c r="I44" s="298"/>
      <c r="J44" s="298"/>
      <c r="K44" s="298"/>
      <c r="L44" s="298"/>
      <c r="M44" s="298"/>
    </row>
    <row r="45" spans="1:15" ht="15" thickBot="1" x14ac:dyDescent="0.35">
      <c r="A45" s="298"/>
      <c r="B45" s="391"/>
      <c r="C45" s="391"/>
      <c r="D45" s="391"/>
      <c r="E45" s="391"/>
      <c r="F45" s="391"/>
      <c r="G45" s="392"/>
      <c r="H45" s="298"/>
      <c r="I45" s="298"/>
      <c r="J45" s="298"/>
      <c r="K45" s="298"/>
      <c r="L45" s="298"/>
      <c r="M45" s="298"/>
    </row>
    <row r="46" spans="1:15" ht="15" thickBot="1" x14ac:dyDescent="0.35">
      <c r="A46" s="298"/>
      <c r="B46" s="393" t="s">
        <v>102</v>
      </c>
      <c r="C46" s="394"/>
      <c r="D46" s="394"/>
      <c r="E46" s="394"/>
      <c r="F46" s="395"/>
      <c r="G46" s="404">
        <f>+G41</f>
        <v>0</v>
      </c>
      <c r="H46" s="298"/>
      <c r="I46" s="396" t="s">
        <v>103</v>
      </c>
      <c r="J46" s="298"/>
      <c r="K46" s="396" t="s">
        <v>144</v>
      </c>
      <c r="L46" s="396"/>
      <c r="M46" s="298"/>
    </row>
    <row r="47" spans="1:15" x14ac:dyDescent="0.3">
      <c r="A47" s="298"/>
      <c r="B47" s="307"/>
      <c r="C47" s="307"/>
      <c r="D47" s="307"/>
      <c r="E47" s="307"/>
      <c r="F47" s="307"/>
      <c r="G47" s="397"/>
      <c r="H47" s="298"/>
      <c r="I47" s="396"/>
      <c r="J47" s="298"/>
      <c r="K47" s="396"/>
      <c r="L47" s="396"/>
      <c r="M47" s="298"/>
    </row>
    <row r="48" spans="1:15" x14ac:dyDescent="0.3">
      <c r="A48" s="298"/>
      <c r="B48" s="307"/>
      <c r="C48" s="307"/>
      <c r="D48" s="307"/>
      <c r="E48" s="307"/>
      <c r="F48" s="307"/>
      <c r="G48" s="397"/>
      <c r="H48" s="298"/>
      <c r="I48" s="298"/>
      <c r="J48" s="298"/>
      <c r="K48" s="298"/>
      <c r="L48" s="298"/>
      <c r="M48" s="298"/>
    </row>
    <row r="49" spans="1:13" x14ac:dyDescent="0.3">
      <c r="A49" s="298"/>
      <c r="B49" s="307"/>
      <c r="C49" s="307"/>
      <c r="D49" s="307"/>
      <c r="E49" s="307"/>
      <c r="F49" s="307"/>
      <c r="G49" s="397"/>
      <c r="H49" s="398"/>
      <c r="I49" s="398"/>
      <c r="J49" s="298"/>
      <c r="K49" s="298"/>
      <c r="L49" s="298"/>
      <c r="M49" s="298"/>
    </row>
    <row r="50" spans="1:13" x14ac:dyDescent="0.3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1:13" x14ac:dyDescent="0.3">
      <c r="B51" s="298"/>
      <c r="C51" s="298"/>
      <c r="D51" s="298"/>
      <c r="E51" s="398"/>
      <c r="F51" s="398"/>
      <c r="G51" s="398"/>
    </row>
    <row r="52" spans="1:13" x14ac:dyDescent="0.3">
      <c r="B52" s="298"/>
      <c r="C52" s="298"/>
      <c r="D52" s="298"/>
      <c r="E52" s="298"/>
      <c r="F52" s="298"/>
      <c r="G52" s="298"/>
    </row>
  </sheetData>
  <sheetProtection algorithmName="SHA-512" hashValue="Cj+ponp045bWi14d3wrdXkI+nHhoNLFW0LAZWsNlrg7HfmOeJv5JDzZm/wDYNr3AGc/4yTmwHbFvUDDsJqDA/A==" saltValue="MXdFgi2fnajhxFYRcZGJUQ==" spinCount="100000" sheet="1" objects="1" scenarios="1"/>
  <mergeCells count="13">
    <mergeCell ref="B46:F46"/>
    <mergeCell ref="B38:F38"/>
    <mergeCell ref="B41:F41"/>
    <mergeCell ref="B43:F43"/>
    <mergeCell ref="B39:F39"/>
    <mergeCell ref="B44:F44"/>
    <mergeCell ref="B2:L2"/>
    <mergeCell ref="B4:D4"/>
    <mergeCell ref="F4:L4"/>
    <mergeCell ref="J9:L9"/>
    <mergeCell ref="B37:F37"/>
    <mergeCell ref="B6:F6"/>
    <mergeCell ref="H6:L6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60" verticalDpi="360" r:id="rId1"/>
  <headerFooter>
    <oddFooter>&amp;RRev 06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k V y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A m R X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k V y X C i K R 7 g O A A A A E Q A A A B M A H A B G b 3 J t d W x h c y 9 T Z W N 0 a W 9 u M S 5 t I K I Y A C i g F A A A A A A A A A A A A A A A A A A A A A A A A A A A A C t O T S 7 J z M 9 T C I b Q h t Y A U E s B A i 0 A F A A C A A g A J k V y X K E 8 a 6 S m A A A A 9 g A A A B I A A A A A A A A A A A A A A A A A A A A A A E N v b m Z p Z y 9 Q Y W N r Y W d l L n h t b F B L A Q I t A B Q A A g A I A C Z F c l w P y u m r p A A A A O k A A A A T A A A A A A A A A A A A A A A A A P I A A A B b Q 2 9 u d G V u d F 9 U e X B l c 1 0 u e G 1 s U E s B A i 0 A F A A C A A g A J k V y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S + a T 0 S Y L Z O o h x l + W S z g / Y A A A A A A g A A A A A A E G Y A A A A B A A A g A A A A a s h 4 5 4 8 x r r o J R q p b + i w v U x u o e n i W S i X 2 p d 8 U T B H N J F g A A A A A D o A A A A A C A A A g A A A A c g k m W Q B K J L + w G R 1 p P W q l R 2 q B H a c t F E S M x Z r w w p O j N v h Q A A A A / b 3 h C r n e L e C t h Z m 6 x 4 0 I z F K G k 9 R T z a a s f n K a D t b D y S Z f 5 X b J r s f n h 6 0 S 8 X 9 Y G 1 v S s r c R v D J V x r j u I p j K X Q c v Z C P Q N B x Z N 4 v 5 c V 3 Q r O v h y k t A A A A A 2 F I h z I b n H l H G C n / G Y A m G n T n O M r o o c m r s o + e X d 3 j z J d d k w 3 w F H x j Y / U d p 1 J M U N H H X o + O + D m u R O L B y z 0 v a P y X a G A = = < / D a t a M a s h u p > 
</file>

<file path=customXml/itemProps1.xml><?xml version="1.0" encoding="utf-8"?>
<ds:datastoreItem xmlns:ds="http://schemas.openxmlformats.org/officeDocument/2006/customXml" ds:itemID="{BB4787A7-8240-4CF0-9D47-8B5A7C4343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Instructions</vt:lpstr>
      <vt:lpstr>INFO SHEET</vt:lpstr>
      <vt:lpstr>Return P1</vt:lpstr>
      <vt:lpstr>Return P2</vt:lpstr>
      <vt:lpstr>Return P3</vt:lpstr>
      <vt:lpstr>Return P4</vt:lpstr>
      <vt:lpstr>SUMMARY</vt:lpstr>
      <vt:lpstr>EXPENDITURE</vt:lpstr>
      <vt:lpstr>FINANCIAL RETURN</vt:lpstr>
      <vt:lpstr>VAT ADJUSTMENT</vt:lpstr>
      <vt:lpstr>Dropdown payment</vt:lpstr>
      <vt:lpstr>Workings Sheet</vt:lpstr>
      <vt:lpstr>EXPENDITURE!Print_Area</vt:lpstr>
      <vt:lpstr>'FINANCIAL RETURN'!Print_Area</vt:lpstr>
      <vt:lpstr>'INFO SHEET'!Print_Area</vt:lpstr>
      <vt:lpstr>Instructions!Print_Area</vt:lpstr>
      <vt:lpstr>'Return P1'!Print_Area</vt:lpstr>
      <vt:lpstr>'Return P2'!Print_Area</vt:lpstr>
      <vt:lpstr>'Return P3'!Print_Area</vt:lpstr>
      <vt:lpstr>'Return P4'!Print_Area</vt:lpstr>
      <vt:lpstr>SUMMARY!Print_Area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Bridle</dc:creator>
  <cp:lastModifiedBy>Andy B</cp:lastModifiedBy>
  <cp:lastPrinted>2022-05-11T13:33:18Z</cp:lastPrinted>
  <dcterms:created xsi:type="dcterms:W3CDTF">2011-01-08T17:23:55Z</dcterms:created>
  <dcterms:modified xsi:type="dcterms:W3CDTF">2026-03-18T10:19:29Z</dcterms:modified>
</cp:coreProperties>
</file>